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27aecacc87071289/Desktop/Direct Value Materials/"/>
    </mc:Choice>
  </mc:AlternateContent>
  <xr:revisionPtr revIDLastSave="3" documentId="11_3A270CF2D297810C00801C701FDE0C7097277536" xr6:coauthVersionLast="47" xr6:coauthVersionMax="47" xr10:uidLastSave="{07816747-F505-44CB-BD1D-E87AD5ECD88F}"/>
  <bookViews>
    <workbookView xWindow="-108" yWindow="-108" windowWidth="23256" windowHeight="13896" tabRatio="500" xr2:uid="{00000000-000D-0000-FFFF-FFFF00000000}"/>
  </bookViews>
  <sheets>
    <sheet name="Start Here" sheetId="1" r:id="rId1"/>
    <sheet name="Industry Benchmarks" sheetId="2" r:id="rId2"/>
    <sheet name="Team Inputs" sheetId="3" r:id="rId3"/>
    <sheet name="Utilization Analysis" sheetId="4" r:id="rId4"/>
    <sheet name="Summary Dashboard" sheetId="5" r:id="rId5"/>
  </sheets>
  <definedNames>
    <definedName name="IndustryList">'Industry Benchmarks'!$A$5:$A$12</definedName>
    <definedName name="_xlnm.Print_Area" localSheetId="1">'Industry Benchmarks'!$A$1:$D$14</definedName>
    <definedName name="_xlnm.Print_Area" localSheetId="0">'Start Here'!$A$1:$F$40</definedName>
    <definedName name="_xlnm.Print_Area" localSheetId="4">'Summary Dashboard'!$A$1:$F$39</definedName>
    <definedName name="_xlnm.Print_Area" localSheetId="2">'Team Inputs'!$A$1:$F$26</definedName>
    <definedName name="_xlnm.Print_Area" localSheetId="3">'Utilization Analysis'!$A$1:$N$16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6" i="5" l="1"/>
  <c r="B16" i="5"/>
  <c r="C15" i="5"/>
  <c r="B15" i="5"/>
  <c r="C13" i="5"/>
  <c r="B13" i="5"/>
  <c r="C12" i="5"/>
  <c r="B11" i="5"/>
  <c r="C10" i="5"/>
  <c r="B10" i="5"/>
  <c r="A5" i="5"/>
  <c r="L16" i="4"/>
  <c r="H16" i="4"/>
  <c r="I16" i="4" s="1"/>
  <c r="J16" i="4" s="1"/>
  <c r="F16" i="4"/>
  <c r="D16" i="4"/>
  <c r="E16" i="4" s="1"/>
  <c r="G16" i="4" s="1"/>
  <c r="C16" i="4"/>
  <c r="B16" i="4"/>
  <c r="A16" i="4"/>
  <c r="L15" i="4"/>
  <c r="H15" i="4"/>
  <c r="I15" i="4" s="1"/>
  <c r="F15" i="4"/>
  <c r="D15" i="4"/>
  <c r="E15" i="4" s="1"/>
  <c r="G15" i="4" s="1"/>
  <c r="K15" i="4" s="1"/>
  <c r="C15" i="4"/>
  <c r="B15" i="4"/>
  <c r="A15" i="4"/>
  <c r="L14" i="4"/>
  <c r="H14" i="4"/>
  <c r="I14" i="4" s="1"/>
  <c r="J14" i="4" s="1"/>
  <c r="N14" i="4" s="1"/>
  <c r="F14" i="4"/>
  <c r="D14" i="4"/>
  <c r="E14" i="4" s="1"/>
  <c r="G14" i="4" s="1"/>
  <c r="C14" i="4"/>
  <c r="B14" i="4"/>
  <c r="A14" i="4"/>
  <c r="L13" i="4"/>
  <c r="H13" i="4"/>
  <c r="I13" i="4" s="1"/>
  <c r="F13" i="4"/>
  <c r="D13" i="4"/>
  <c r="E13" i="4" s="1"/>
  <c r="G13" i="4" s="1"/>
  <c r="K13" i="4" s="1"/>
  <c r="C13" i="4"/>
  <c r="B13" i="4"/>
  <c r="A13" i="4"/>
  <c r="L12" i="4"/>
  <c r="H12" i="4"/>
  <c r="I12" i="4" s="1"/>
  <c r="J12" i="4" s="1"/>
  <c r="F12" i="4"/>
  <c r="D12" i="4"/>
  <c r="E12" i="4" s="1"/>
  <c r="G12" i="4" s="1"/>
  <c r="C12" i="4"/>
  <c r="B12" i="4"/>
  <c r="A12" i="4"/>
  <c r="L11" i="4"/>
  <c r="H11" i="4"/>
  <c r="I11" i="4" s="1"/>
  <c r="F11" i="4"/>
  <c r="D11" i="4"/>
  <c r="E11" i="4" s="1"/>
  <c r="G11" i="4" s="1"/>
  <c r="K11" i="4" s="1"/>
  <c r="M11" i="4" s="1"/>
  <c r="C11" i="4"/>
  <c r="B11" i="4"/>
  <c r="A11" i="4"/>
  <c r="L10" i="4"/>
  <c r="H10" i="4"/>
  <c r="I10" i="4" s="1"/>
  <c r="J10" i="4" s="1"/>
  <c r="N10" i="4" s="1"/>
  <c r="F10" i="4"/>
  <c r="D10" i="4"/>
  <c r="E10" i="4" s="1"/>
  <c r="G10" i="4" s="1"/>
  <c r="C10" i="4"/>
  <c r="B10" i="4"/>
  <c r="A10" i="4"/>
  <c r="L9" i="4"/>
  <c r="H9" i="4"/>
  <c r="I9" i="4" s="1"/>
  <c r="F9" i="4"/>
  <c r="D9" i="4"/>
  <c r="E9" i="4" s="1"/>
  <c r="G9" i="4" s="1"/>
  <c r="K9" i="4" s="1"/>
  <c r="C9" i="4"/>
  <c r="B9" i="4"/>
  <c r="A9" i="4"/>
  <c r="L8" i="4"/>
  <c r="H8" i="4"/>
  <c r="I8" i="4" s="1"/>
  <c r="J8" i="4" s="1"/>
  <c r="N8" i="4" s="1"/>
  <c r="F8" i="4"/>
  <c r="D8" i="4"/>
  <c r="E8" i="4" s="1"/>
  <c r="G8" i="4" s="1"/>
  <c r="C8" i="4"/>
  <c r="B8" i="4"/>
  <c r="A8" i="4"/>
  <c r="L7" i="4"/>
  <c r="H7" i="4"/>
  <c r="I7" i="4" s="1"/>
  <c r="F7" i="4"/>
  <c r="D7" i="4"/>
  <c r="C17" i="5" s="1"/>
  <c r="C7" i="4"/>
  <c r="B7" i="4"/>
  <c r="A7" i="4"/>
  <c r="M9" i="4" l="1"/>
  <c r="F10" i="5" s="1"/>
  <c r="E10" i="5"/>
  <c r="J11" i="4"/>
  <c r="N11" i="4" s="1"/>
  <c r="E12" i="5"/>
  <c r="M13" i="4"/>
  <c r="F12" i="5" s="1"/>
  <c r="J9" i="4"/>
  <c r="J13" i="4"/>
  <c r="M15" i="4"/>
  <c r="F15" i="5" s="1"/>
  <c r="E15" i="5"/>
  <c r="J15" i="4"/>
  <c r="D13" i="5"/>
  <c r="N12" i="4"/>
  <c r="D16" i="5"/>
  <c r="N16" i="4"/>
  <c r="K8" i="4"/>
  <c r="M8" i="4" s="1"/>
  <c r="K10" i="4"/>
  <c r="M10" i="4" s="1"/>
  <c r="K12" i="4"/>
  <c r="K14" i="4"/>
  <c r="M14" i="4" s="1"/>
  <c r="F14" i="5" s="1"/>
  <c r="K16" i="4"/>
  <c r="C11" i="5"/>
  <c r="B14" i="5"/>
  <c r="D11" i="5"/>
  <c r="C14" i="5"/>
  <c r="E7" i="4"/>
  <c r="E11" i="5"/>
  <c r="D14" i="5"/>
  <c r="B9" i="5"/>
  <c r="F11" i="5"/>
  <c r="C9" i="5"/>
  <c r="B12" i="5"/>
  <c r="N13" i="4" l="1"/>
  <c r="D12" i="5"/>
  <c r="E16" i="5"/>
  <c r="M16" i="4"/>
  <c r="F16" i="5" s="1"/>
  <c r="D10" i="5"/>
  <c r="N9" i="4"/>
  <c r="G7" i="4"/>
  <c r="K7" i="4" s="1"/>
  <c r="C5" i="5"/>
  <c r="J7" i="4"/>
  <c r="E13" i="5"/>
  <c r="M12" i="4"/>
  <c r="F13" i="5" s="1"/>
  <c r="E14" i="5"/>
  <c r="B17" i="5"/>
  <c r="N15" i="4"/>
  <c r="D15" i="5"/>
  <c r="D9" i="5" l="1"/>
  <c r="D17" i="5"/>
  <c r="B5" i="5"/>
  <c r="N7" i="4"/>
  <c r="D5" i="5"/>
  <c r="M7" i="4"/>
  <c r="E9" i="5"/>
  <c r="E17" i="5" s="1"/>
  <c r="E5" i="5" l="1"/>
  <c r="F9" i="5"/>
  <c r="F17" i="5" s="1"/>
</calcChain>
</file>

<file path=xl/sharedStrings.xml><?xml version="1.0" encoding="utf-8"?>
<sst xmlns="http://schemas.openxmlformats.org/spreadsheetml/2006/main" count="124" uniqueCount="97">
  <si>
    <t>Staffing &amp; Utilization Model</t>
  </si>
  <si>
    <t>A sample operations analytics tool from Simonton Strategic Solutions</t>
  </si>
  <si>
    <t>What this model does</t>
  </si>
  <si>
    <t>This tool estimates how efficiently your team's time is being used against industry-</t>
  </si>
  <si>
    <t>specific benchmarks, and translates any gap into a dollar figure. Enter your team roster</t>
  </si>
  <si>
    <t>and calculates available hours, actual hours, the utilization gap, and the revenue opportunity</t>
  </si>
  <si>
    <t>tied to closing that gap.</t>
  </si>
  <si>
    <t>How to use it</t>
  </si>
  <si>
    <t>1.</t>
  </si>
  <si>
    <t>Go to the "Team Inputs" tab and enter your roster: name, role, industry, scheduled hours, actual productive hours, and hourly rate.</t>
  </si>
  <si>
    <t>2.</t>
  </si>
  <si>
    <t>Select each person's industry from the dropdown. This pulls the benchmark utilization target automatically.</t>
  </si>
  <si>
    <t>3.</t>
  </si>
  <si>
    <t>Check the "Utilization Analysis" tab. Every calculation updates on its own; there's nothing to build.</t>
  </si>
  <si>
    <t>4.</t>
  </si>
  <si>
    <t>Review the "Summary Dashboard" tab for team-wide KPIs, a breakdown by industry, and a chart comparing actual vs. target utilization.</t>
  </si>
  <si>
    <t>Legend</t>
  </si>
  <si>
    <t>Blue text</t>
  </si>
  <si>
    <t>Cells you edit (your inputs)</t>
  </si>
  <si>
    <t>Black text</t>
  </si>
  <si>
    <t>Formulas -- calculated automatically, do not edit</t>
  </si>
  <si>
    <t>Yellow fill</t>
  </si>
  <si>
    <t>Key assumptions you can adjust (e.g., weeks worked per year)</t>
  </si>
  <si>
    <t>Note: the industry benchmarks in this template are illustrative starting points, not</t>
  </si>
  <si>
    <t>verified industry data. Swap in your own figures or ask us to build a benchmark set for your industry.</t>
  </si>
  <si>
    <t>Want a version of this built around your business?</t>
  </si>
  <si>
    <t>This sample uses illustrative data. Simonton Strategic Solutions builds custom operational analytics models like this one using your real numbers, so you have clear, ongoing visibility into how your team's time and capacity are being used.</t>
  </si>
  <si>
    <t>Industry Benchmarks</t>
  </si>
  <si>
    <t>Reference table used by the Utilization Analysis tab. Illustrative benchmarks -- replace with your own data.</t>
  </si>
  <si>
    <t>Industry</t>
  </si>
  <si>
    <t>Target Utilization %</t>
  </si>
  <si>
    <t>Avg Hourly Rate ($)</t>
  </si>
  <si>
    <t>Standard Capacity (hrs/wk)</t>
  </si>
  <si>
    <t>Professional Services / Consulting</t>
  </si>
  <si>
    <t>Marketing / Creative Agency</t>
  </si>
  <si>
    <t>Skilled Trades / Field Service</t>
  </si>
  <si>
    <t>Healthcare Practice (Admin/Clinical Support)</t>
  </si>
  <si>
    <t>Construction / Contracting</t>
  </si>
  <si>
    <t>Retail / Restaurant Operations</t>
  </si>
  <si>
    <t>Manufacturing / Production</t>
  </si>
  <si>
    <t>Financial / Legal Services</t>
  </si>
  <si>
    <t>Source: illustrative planning assumptions provided by Simonton Strategic Solutions for template purposes, not sourced from a third-party industry study. Replace with your own data or firm-specific benchmarks before using for real decisions.</t>
  </si>
  <si>
    <t>Team Inputs</t>
  </si>
  <si>
    <t>Enter your team roster below. Blue cells are yours to edit. Select Industry from the dropdown.</t>
  </si>
  <si>
    <t>Employee Name</t>
  </si>
  <si>
    <t>Role</t>
  </si>
  <si>
    <t>Scheduled Hours/Week</t>
  </si>
  <si>
    <t>Actual Productive Hours/Week</t>
  </si>
  <si>
    <t>Hourly Rate ($)</t>
  </si>
  <si>
    <t>Jane Smith</t>
  </si>
  <si>
    <t>Project Manager</t>
  </si>
  <si>
    <t>Ryan Cole</t>
  </si>
  <si>
    <t>Senior Consultant</t>
  </si>
  <si>
    <t>Mike Johnson</t>
  </si>
  <si>
    <t>Account Manager</t>
  </si>
  <si>
    <t>Erica Wallace</t>
  </si>
  <si>
    <t>Creative Director</t>
  </si>
  <si>
    <t>Carlos Diaz</t>
  </si>
  <si>
    <t>Field Technician</t>
  </si>
  <si>
    <t>Tom Brooks</t>
  </si>
  <si>
    <t>Site Supervisor</t>
  </si>
  <si>
    <t>Sarah Lee</t>
  </si>
  <si>
    <t>Office Manager</t>
  </si>
  <si>
    <t>Ashley Kim</t>
  </si>
  <si>
    <t>Shift Lead</t>
  </si>
  <si>
    <t>Derek Owens</t>
  </si>
  <si>
    <t>Production Lead</t>
  </si>
  <si>
    <t>Priya Patel</t>
  </si>
  <si>
    <t>Paralegal</t>
  </si>
  <si>
    <t>Tip: this roster is set up as an Excel Table ("TeamRoster"). You can build your own PivotTable from it any time via Insert &gt; PivotTable.</t>
  </si>
  <si>
    <t>Utilization Analysis</t>
  </si>
  <si>
    <t>Calculated automatically from Team Inputs and Industry Benchmarks. Nothing on this tab needs to be edited except the assumption below.</t>
  </si>
  <si>
    <t>Key Assumption: Weeks Worked per Year (accounts for PTO/holidays)</t>
  </si>
  <si>
    <t>Scheduled Hrs/Week</t>
  </si>
  <si>
    <t>Available Annual Hours</t>
  </si>
  <si>
    <t>Target Annual Hours</t>
  </si>
  <si>
    <t>Actual Hrs/Week</t>
  </si>
  <si>
    <t>Actual Annual Hours</t>
  </si>
  <si>
    <t>Actual Utilization %</t>
  </si>
  <si>
    <t>Utilization Gap (Hrs)</t>
  </si>
  <si>
    <t>Revenue Opportunity ($)</t>
  </si>
  <si>
    <t>Status</t>
  </si>
  <si>
    <t>Summary Dashboard</t>
  </si>
  <si>
    <t>Team-wide KPIs, a breakdown by industry, and a chart of actual vs. target utilization.</t>
  </si>
  <si>
    <t>Total Team Members</t>
  </si>
  <si>
    <t>Avg. Utilization %</t>
  </si>
  <si>
    <t>Total Available Hours</t>
  </si>
  <si>
    <t>Total Utilization Gap (Hrs)</t>
  </si>
  <si>
    <t>Total Revenue Opportunity ($)</t>
  </si>
  <si>
    <t>Utilization Summary by Industry</t>
  </si>
  <si>
    <t>Headcount</t>
  </si>
  <si>
    <t>Avg Scheduled Hrs/Week</t>
  </si>
  <si>
    <t>Avg Utilization %</t>
  </si>
  <si>
    <t>Total Gap (Hrs)</t>
  </si>
  <si>
    <t>Total / Team Average</t>
  </si>
  <si>
    <t>Simonton Strategic Solutions  |  Louisville, KY  |  jt@simontonstrategicsolutions.com |  simontonstrategicsolutions.com</t>
  </si>
  <si>
    <t>and each person's role or function, and the model pulls a benchmark utilization target automatically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</si>
</sst>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quot;($&quot;#,##0\)"/>
    <numFmt numFmtId="167" formatCode="0.0"/>
  </numFmts>
  <fonts count="19" x14ac:knownFonts="1">
    <font>
      <sz val="11"/>
      <color theme="1"/>
      <name val="Calibri"/>
      <family val="2"/>
      <charset val="1"/>
    </font>
    <font>
      <b/>
      <sz val="20"/>
      <color rgb="FF1F3355"/>
      <name val="Arial"/>
      <charset val="1"/>
    </font>
    <font>
      <i/>
      <sz val="11"/>
      <color rgb="FF5C6B73"/>
      <name val="Arial"/>
      <charset val="1"/>
    </font>
    <font>
      <b/>
      <sz val="12"/>
      <color rgb="FF1F3355"/>
      <name val="Arial"/>
      <charset val="1"/>
    </font>
    <font>
      <sz val="10"/>
      <color rgb="FF000000"/>
      <name val="Arial"/>
      <charset val="1"/>
    </font>
    <font>
      <b/>
      <sz val="10"/>
      <color rgb="FF2E7D7B"/>
      <name val="Arial"/>
      <charset val="1"/>
    </font>
    <font>
      <b/>
      <sz val="10"/>
      <color rgb="FF1F4E9C"/>
      <name val="Arial"/>
      <charset val="1"/>
    </font>
    <font>
      <b/>
      <sz val="10"/>
      <color rgb="FF000000"/>
      <name val="Arial"/>
      <charset val="1"/>
    </font>
    <font>
      <i/>
      <sz val="9"/>
      <color rgb="FF5C6B73"/>
      <name val="Arial"/>
      <charset val="1"/>
    </font>
    <font>
      <b/>
      <sz val="12"/>
      <color rgb="FFFFFFFF"/>
      <name val="Arial"/>
      <charset val="1"/>
    </font>
    <font>
      <b/>
      <sz val="16"/>
      <color rgb="FFFFFFFF"/>
      <name val="Arial"/>
      <charset val="1"/>
    </font>
    <font>
      <b/>
      <sz val="10"/>
      <color rgb="FFFFFFFF"/>
      <name val="Arial"/>
      <charset val="1"/>
    </font>
    <font>
      <sz val="10"/>
      <color rgb="FF1F4E9C"/>
      <name val="Arial"/>
      <charset val="1"/>
    </font>
    <font>
      <i/>
      <sz val="8"/>
      <color rgb="FF5C6B73"/>
      <name val="Arial"/>
      <charset val="1"/>
    </font>
    <font>
      <b/>
      <sz val="11"/>
      <color rgb="FF1F4E9C"/>
      <name val="Arial"/>
      <charset val="1"/>
    </font>
    <font>
      <b/>
      <sz val="9"/>
      <color rgb="FFFFFFFF"/>
      <name val="Arial"/>
      <charset val="1"/>
    </font>
    <font>
      <b/>
      <sz val="14"/>
      <color rgb="FF2E7D7B"/>
      <name val="Arial"/>
      <charset val="1"/>
    </font>
    <font>
      <b/>
      <sz val="10"/>
      <name val="Arial"/>
      <charset val="1"/>
    </font>
    <font>
      <b/>
      <sz val="9"/>
      <color rgb="FF2E7D7B"/>
      <name val="Arial"/>
      <charset val="1"/>
    </font>
  </fonts>
  <fills count="7">
    <fill>
      <patternFill patternType="none"/>
    </fill>
    <fill>
      <patternFill patternType="gray125"/>
    </fill>
    <fill>
      <patternFill patternType="solid">
        <fgColor rgb="FFDCEEED"/>
        <bgColor rgb="FFF2F2F2"/>
      </patternFill>
    </fill>
    <fill>
      <patternFill patternType="solid">
        <fgColor rgb="FFFFF6BF"/>
        <bgColor rgb="FFFFFF99"/>
      </patternFill>
    </fill>
    <fill>
      <patternFill patternType="solid">
        <fgColor rgb="FF1F3355"/>
        <bgColor rgb="FF333300"/>
      </patternFill>
    </fill>
    <fill>
      <patternFill patternType="solid">
        <fgColor rgb="FF5C6B73"/>
        <bgColor rgb="FF2E7D7B"/>
      </patternFill>
    </fill>
    <fill>
      <patternFill patternType="solid">
        <fgColor rgb="FFF2F2F2"/>
        <bgColor rgb="FFF9F9F9"/>
      </patternFill>
    </fill>
  </fills>
  <borders count="3">
    <border>
      <left/>
      <right/>
      <top/>
      <bottom/>
      <diagonal/>
    </border>
    <border>
      <left style="thin">
        <color rgb="FFD0D5D9"/>
      </left>
      <right style="thin">
        <color rgb="FFD0D5D9"/>
      </right>
      <top style="thin">
        <color rgb="FFD0D5D9"/>
      </top>
      <bottom style="thin">
        <color rgb="FFD0D5D9"/>
      </bottom>
      <diagonal/>
    </border>
    <border>
      <left style="thin">
        <color rgb="FFD0D5D9"/>
      </left>
      <right/>
      <top style="thin">
        <color rgb="FFD0D5D9"/>
      </top>
      <bottom style="thin">
        <color rgb="FFD0D5D9"/>
      </bottom>
      <diagonal/>
    </border>
  </borders>
  <cellStyleXfs count="1">
    <xf numFmtId="0" fontId="0" fillId="0" borderId="0"/>
  </cellStyleXfs>
  <cellXfs count="50">
    <xf numFmtId="0" fontId="0" fillId="0" borderId="0" xfId="0"/>
    <xf numFmtId="0" fontId="18" fillId="0" borderId="0" xfId="0" applyFont="1"/>
    <xf numFmtId="0" fontId="14" fillId="3" borderId="2" xfId="0" applyFont="1" applyFill="1" applyBorder="1" applyAlignment="1">
      <alignment horizontal="center" vertical="center"/>
    </xf>
    <xf numFmtId="0" fontId="7" fillId="0" borderId="0" xfId="0" applyFont="1"/>
    <xf numFmtId="0" fontId="13" fillId="0" borderId="0" xfId="0" applyFont="1" applyAlignment="1">
      <alignment vertical="top" wrapText="1"/>
    </xf>
    <xf numFmtId="0" fontId="10" fillId="4" borderId="0" xfId="0" applyFont="1" applyFill="1" applyAlignment="1">
      <alignment vertical="center" indent="1"/>
    </xf>
    <xf numFmtId="0" fontId="9" fillId="4" borderId="0" xfId="0" applyFont="1" applyFill="1" applyAlignment="1">
      <alignment vertical="center" indent="1"/>
    </xf>
    <xf numFmtId="0" fontId="8" fillId="0" borderId="0" xfId="0" applyFont="1"/>
    <xf numFmtId="0" fontId="4" fillId="0" borderId="0" xfId="0" applyFont="1" applyAlignment="1">
      <alignment vertical="top" wrapText="1"/>
    </xf>
    <xf numFmtId="0" fontId="4" fillId="0" borderId="0" xfId="0" applyFont="1"/>
    <xf numFmtId="0" fontId="3" fillId="2" borderId="0" xfId="0" applyFont="1" applyFill="1" applyAlignment="1">
      <alignment vertical="center" indent="1"/>
    </xf>
    <xf numFmtId="0" fontId="2" fillId="0" borderId="0" xfId="0" applyFont="1"/>
    <xf numFmtId="0" fontId="1" fillId="0" borderId="0" xfId="0" applyFont="1" applyAlignment="1">
      <alignment horizontal="left" vertical="center"/>
    </xf>
    <xf numFmtId="0" fontId="5" fillId="0" borderId="0" xfId="0" applyFont="1"/>
    <xf numFmtId="0" fontId="6" fillId="0" borderId="0" xfId="0" applyFont="1"/>
    <xf numFmtId="0" fontId="7" fillId="0" borderId="0" xfId="0" applyFont="1"/>
    <xf numFmtId="0" fontId="7" fillId="3" borderId="0" xfId="0" applyFont="1" applyFill="1"/>
    <xf numFmtId="0" fontId="11" fillId="5" borderId="1" xfId="0" applyFont="1" applyFill="1" applyBorder="1" applyAlignment="1">
      <alignment horizontal="center" vertical="center" wrapText="1"/>
    </xf>
    <xf numFmtId="0" fontId="4" fillId="0" borderId="1" xfId="0" applyFont="1" applyBorder="1" applyAlignment="1">
      <alignment vertical="center"/>
    </xf>
    <xf numFmtId="164" fontId="12" fillId="3" borderId="1" xfId="0" applyNumberFormat="1" applyFont="1" applyFill="1" applyBorder="1" applyAlignment="1">
      <alignment horizontal="center" vertical="center"/>
    </xf>
    <xf numFmtId="165" fontId="12" fillId="3" borderId="1" xfId="0" applyNumberFormat="1" applyFont="1" applyFill="1" applyBorder="1" applyAlignment="1">
      <alignment horizontal="center" vertical="center"/>
    </xf>
    <xf numFmtId="1" fontId="12" fillId="3" borderId="1" xfId="0" applyNumberFormat="1" applyFont="1" applyFill="1" applyBorder="1" applyAlignment="1">
      <alignment horizontal="center" vertical="center"/>
    </xf>
    <xf numFmtId="0" fontId="12" fillId="0" borderId="1" xfId="0" applyFont="1" applyBorder="1" applyAlignment="1">
      <alignment horizontal="left" vertical="center"/>
    </xf>
    <xf numFmtId="1" fontId="12" fillId="0" borderId="1" xfId="0" applyNumberFormat="1" applyFont="1" applyBorder="1" applyAlignment="1">
      <alignment horizontal="center" vertical="center"/>
    </xf>
    <xf numFmtId="165" fontId="12" fillId="0" borderId="1" xfId="0" applyNumberFormat="1" applyFont="1" applyBorder="1" applyAlignment="1">
      <alignment horizontal="center" vertical="center"/>
    </xf>
    <xf numFmtId="0" fontId="12" fillId="0" borderId="1" xfId="0" applyFont="1" applyBorder="1"/>
    <xf numFmtId="1" fontId="12" fillId="0" borderId="1" xfId="0" applyNumberFormat="1" applyFont="1" applyBorder="1"/>
    <xf numFmtId="165" fontId="12" fillId="0" borderId="1" xfId="0" applyNumberFormat="1" applyFont="1" applyBorder="1"/>
    <xf numFmtId="0" fontId="4" fillId="0" borderId="1" xfId="0" applyFont="1" applyBorder="1" applyAlignment="1">
      <alignment horizontal="left" vertical="center"/>
    </xf>
    <xf numFmtId="1"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16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15" fillId="5" borderId="1" xfId="0" applyFont="1" applyFill="1" applyBorder="1" applyAlignment="1">
      <alignment horizontal="center" vertical="center" wrapText="1"/>
    </xf>
    <xf numFmtId="1" fontId="16" fillId="6" borderId="1" xfId="0" applyNumberFormat="1" applyFont="1" applyFill="1" applyBorder="1" applyAlignment="1">
      <alignment horizontal="center" vertical="center"/>
    </xf>
    <xf numFmtId="164" fontId="16" fillId="6" borderId="1" xfId="0" applyNumberFormat="1" applyFont="1" applyFill="1" applyBorder="1" applyAlignment="1">
      <alignment horizontal="center" vertical="center"/>
    </xf>
    <xf numFmtId="3" fontId="16" fillId="6" borderId="1" xfId="0" applyNumberFormat="1" applyFont="1" applyFill="1" applyBorder="1" applyAlignment="1">
      <alignment horizontal="center" vertical="center"/>
    </xf>
    <xf numFmtId="166" fontId="16" fillId="6" borderId="1" xfId="0" applyNumberFormat="1" applyFont="1" applyFill="1" applyBorder="1" applyAlignment="1">
      <alignment horizontal="center" vertical="center"/>
    </xf>
    <xf numFmtId="1" fontId="0" fillId="0" borderId="1" xfId="0" applyNumberFormat="1" applyBorder="1" applyAlignment="1">
      <alignment horizontal="center" vertical="center"/>
    </xf>
    <xf numFmtId="167" fontId="0" fillId="0" borderId="1" xfId="0" applyNumberFormat="1" applyBorder="1" applyAlignment="1">
      <alignment horizontal="center" vertical="center"/>
    </xf>
    <xf numFmtId="164" fontId="0" fillId="0" borderId="1" xfId="0" applyNumberFormat="1" applyBorder="1" applyAlignment="1">
      <alignment horizontal="center" vertical="center"/>
    </xf>
    <xf numFmtId="3" fontId="0" fillId="0" borderId="1" xfId="0" applyNumberFormat="1" applyBorder="1" applyAlignment="1">
      <alignment horizontal="center" vertical="center"/>
    </xf>
    <xf numFmtId="166" fontId="0" fillId="0" borderId="1" xfId="0" applyNumberFormat="1" applyBorder="1" applyAlignment="1">
      <alignment horizontal="center" vertical="center"/>
    </xf>
    <xf numFmtId="0" fontId="17" fillId="6" borderId="1" xfId="0" applyFont="1" applyFill="1" applyBorder="1"/>
    <xf numFmtId="1" fontId="17" fillId="6" borderId="1" xfId="0" applyNumberFormat="1" applyFont="1" applyFill="1" applyBorder="1" applyAlignment="1">
      <alignment horizontal="center" vertical="center"/>
    </xf>
    <xf numFmtId="167" fontId="17" fillId="6" borderId="1" xfId="0" applyNumberFormat="1" applyFont="1" applyFill="1" applyBorder="1" applyAlignment="1">
      <alignment horizontal="center" vertical="center"/>
    </xf>
    <xf numFmtId="164" fontId="17" fillId="6" borderId="1" xfId="0" applyNumberFormat="1" applyFont="1" applyFill="1" applyBorder="1" applyAlignment="1">
      <alignment horizontal="center" vertical="center"/>
    </xf>
    <xf numFmtId="3" fontId="17" fillId="6" borderId="1" xfId="0" applyNumberFormat="1" applyFont="1" applyFill="1" applyBorder="1" applyAlignment="1">
      <alignment horizontal="center" vertical="center"/>
    </xf>
    <xf numFmtId="166" fontId="17" fillId="6" borderId="1" xfId="0" applyNumberFormat="1" applyFont="1" applyFill="1" applyBorder="1" applyAlignment="1">
      <alignment horizontal="center" vertical="center"/>
    </xf>
  </cellXfs>
  <cellStyles count="1">
    <cellStyle name="Normal" xfId="0" builtinId="0"/>
  </cellStyles>
  <dxfs count="2">
    <dxf>
      <font>
        <b/>
        <color rgb="FFB0504A"/>
      </font>
      <fill>
        <patternFill>
          <bgColor rgb="FFF5E1DF"/>
        </patternFill>
      </fill>
    </dxf>
    <dxf>
      <font>
        <b/>
        <color rgb="FF1F5C4B"/>
      </font>
      <fill>
        <patternFill>
          <bgColor rgb="FFDCEEED"/>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B0504A"/>
      <rgbColor rgb="FFFFF6BF"/>
      <rgbColor rgb="FFDCEEED"/>
      <rgbColor rgb="FF660066"/>
      <rgbColor rgb="FFFF8080"/>
      <rgbColor rgb="FF0066CC"/>
      <rgbColor rgb="FFD0D5D9"/>
      <rgbColor rgb="FF000080"/>
      <rgbColor rgb="FFFF00FF"/>
      <rgbColor rgb="FFFFFF00"/>
      <rgbColor rgb="FF00FFFF"/>
      <rgbColor rgb="FF800080"/>
      <rgbColor rgb="FF800000"/>
      <rgbColor rgb="FF008080"/>
      <rgbColor rgb="FF0000FF"/>
      <rgbColor rgb="FF00CCFF"/>
      <rgbColor rgb="FFF2F2F2"/>
      <rgbColor rgb="FFF9F9F9"/>
      <rgbColor rgb="FFFFFF99"/>
      <rgbColor rgb="FF99CCFF"/>
      <rgbColor rgb="FFFF99CC"/>
      <rgbColor rgb="FFCC99FF"/>
      <rgbColor rgb="FFF5E1DF"/>
      <rgbColor rgb="FF3366FF"/>
      <rgbColor rgb="FF33CCCC"/>
      <rgbColor rgb="FF99CC00"/>
      <rgbColor rgb="FFFFCC00"/>
      <rgbColor rgb="FFFF9900"/>
      <rgbColor rgb="FFFF6600"/>
      <rgbColor rgb="FF5C6B73"/>
      <rgbColor rgb="FF969696"/>
      <rgbColor rgb="FF1F5C4B"/>
      <rgbColor rgb="FF2E7D7B"/>
      <rgbColor rgb="FF003300"/>
      <rgbColor rgb="FF333300"/>
      <rgbColor rgb="FF993300"/>
      <rgbColor rgb="FF993366"/>
      <rgbColor rgb="FF1F4E9C"/>
      <rgbColor rgb="FF1F335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Actual vs. Target Utilization by Employee</a:t>
            </a:r>
          </a:p>
        </c:rich>
      </c:tx>
      <c:overlay val="0"/>
      <c:spPr>
        <a:noFill/>
        <a:ln w="0">
          <a:noFill/>
        </a:ln>
      </c:spPr>
    </c:title>
    <c:autoTitleDeleted val="0"/>
    <c:plotArea>
      <c:layout/>
      <c:barChart>
        <c:barDir val="col"/>
        <c:grouping val="clustered"/>
        <c:varyColors val="0"/>
        <c:ser>
          <c:idx val="0"/>
          <c:order val="0"/>
          <c:tx>
            <c:strRef>
              <c:f>'Utilization Analysis'!$J$6</c:f>
              <c:strCache>
                <c:ptCount val="1"/>
                <c:pt idx="0">
                  <c:v>Actual Utilization %</c:v>
                </c:pt>
              </c:strCache>
            </c:strRef>
          </c:tx>
          <c:spPr>
            <a:solidFill>
              <a:srgbClr val="2E7D7B"/>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'Utilization Analysis'!$A$7:$A$16</c:f>
              <c:strCache>
                <c:ptCount val="10"/>
                <c:pt idx="0">
                  <c:v>Jane Smith</c:v>
                </c:pt>
                <c:pt idx="1">
                  <c:v>Ryan Cole</c:v>
                </c:pt>
                <c:pt idx="2">
                  <c:v>Mike Johnson</c:v>
                </c:pt>
                <c:pt idx="3">
                  <c:v>Erica Wallace</c:v>
                </c:pt>
                <c:pt idx="4">
                  <c:v>Carlos Diaz</c:v>
                </c:pt>
                <c:pt idx="5">
                  <c:v>Tom Brooks</c:v>
                </c:pt>
                <c:pt idx="6">
                  <c:v>Sarah Lee</c:v>
                </c:pt>
                <c:pt idx="7">
                  <c:v>Ashley Kim</c:v>
                </c:pt>
                <c:pt idx="8">
                  <c:v>Derek Owens</c:v>
                </c:pt>
                <c:pt idx="9">
                  <c:v>Priya Patel</c:v>
                </c:pt>
              </c:strCache>
            </c:strRef>
          </c:cat>
          <c:val>
            <c:numRef>
              <c:f>'Utilization Analysis'!$J$7:$J$16</c:f>
              <c:numCache>
                <c:formatCode>0.0%</c:formatCode>
                <c:ptCount val="10"/>
                <c:pt idx="0">
                  <c:v>0.67500000000000004</c:v>
                </c:pt>
                <c:pt idx="1">
                  <c:v>0.72499999999999998</c:v>
                </c:pt>
                <c:pt idx="2">
                  <c:v>0.625</c:v>
                </c:pt>
                <c:pt idx="3">
                  <c:v>0.72499999999999998</c:v>
                </c:pt>
                <c:pt idx="4">
                  <c:v>0.75555555555555554</c:v>
                </c:pt>
                <c:pt idx="5">
                  <c:v>0.84444444444444444</c:v>
                </c:pt>
                <c:pt idx="6">
                  <c:v>0.7</c:v>
                </c:pt>
                <c:pt idx="7">
                  <c:v>0.68571428571428572</c:v>
                </c:pt>
                <c:pt idx="8">
                  <c:v>0.8</c:v>
                </c:pt>
                <c:pt idx="9">
                  <c:v>0.67500000000000004</c:v>
                </c:pt>
              </c:numCache>
            </c:numRef>
          </c:val>
          <c:extLst>
            <c:ext xmlns:c16="http://schemas.microsoft.com/office/drawing/2014/chart" uri="{C3380CC4-5D6E-409C-BE32-E72D297353CC}">
              <c16:uniqueId val="{00000000-A1DB-4AFB-A73D-F7DD01FDCF7C}"/>
            </c:ext>
          </c:extLst>
        </c:ser>
        <c:ser>
          <c:idx val="1"/>
          <c:order val="1"/>
          <c:tx>
            <c:strRef>
              <c:f>'Utilization Analysis'!$F$6</c:f>
              <c:strCache>
                <c:ptCount val="1"/>
                <c:pt idx="0">
                  <c:v>Target Utilization %</c:v>
                </c:pt>
              </c:strCache>
            </c:strRef>
          </c:tx>
          <c:spPr>
            <a:solidFill>
              <a:srgbClr val="5C6B73"/>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'Utilization Analysis'!$A$7:$A$16</c:f>
              <c:strCache>
                <c:ptCount val="10"/>
                <c:pt idx="0">
                  <c:v>Jane Smith</c:v>
                </c:pt>
                <c:pt idx="1">
                  <c:v>Ryan Cole</c:v>
                </c:pt>
                <c:pt idx="2">
                  <c:v>Mike Johnson</c:v>
                </c:pt>
                <c:pt idx="3">
                  <c:v>Erica Wallace</c:v>
                </c:pt>
                <c:pt idx="4">
                  <c:v>Carlos Diaz</c:v>
                </c:pt>
                <c:pt idx="5">
                  <c:v>Tom Brooks</c:v>
                </c:pt>
                <c:pt idx="6">
                  <c:v>Sarah Lee</c:v>
                </c:pt>
                <c:pt idx="7">
                  <c:v>Ashley Kim</c:v>
                </c:pt>
                <c:pt idx="8">
                  <c:v>Derek Owens</c:v>
                </c:pt>
                <c:pt idx="9">
                  <c:v>Priya Patel</c:v>
                </c:pt>
              </c:strCache>
            </c:strRef>
          </c:cat>
          <c:val>
            <c:numRef>
              <c:f>'Utilization Analysis'!$F$7:$F$16</c:f>
              <c:numCache>
                <c:formatCode>0.0%</c:formatCode>
                <c:ptCount val="10"/>
                <c:pt idx="0">
                  <c:v>0.75</c:v>
                </c:pt>
                <c:pt idx="1">
                  <c:v>0.75</c:v>
                </c:pt>
                <c:pt idx="2">
                  <c:v>0.7</c:v>
                </c:pt>
                <c:pt idx="3">
                  <c:v>0.7</c:v>
                </c:pt>
                <c:pt idx="4">
                  <c:v>0.8</c:v>
                </c:pt>
                <c:pt idx="5">
                  <c:v>0.82</c:v>
                </c:pt>
                <c:pt idx="6">
                  <c:v>0.78</c:v>
                </c:pt>
                <c:pt idx="7">
                  <c:v>0.65</c:v>
                </c:pt>
                <c:pt idx="8">
                  <c:v>0.85</c:v>
                </c:pt>
                <c:pt idx="9">
                  <c:v>0.72</c:v>
                </c:pt>
              </c:numCache>
            </c:numRef>
          </c:val>
          <c:extLst>
            <c:ext xmlns:c16="http://schemas.microsoft.com/office/drawing/2014/chart" uri="{C3380CC4-5D6E-409C-BE32-E72D297353CC}">
              <c16:uniqueId val="{00000001-A1DB-4AFB-A73D-F7DD01FDCF7C}"/>
            </c:ext>
          </c:extLst>
        </c:ser>
        <c:dLbls>
          <c:showLegendKey val="0"/>
          <c:showVal val="0"/>
          <c:showCatName val="0"/>
          <c:showSerName val="0"/>
          <c:showPercent val="0"/>
          <c:showBubbleSize val="0"/>
        </c:dLbls>
        <c:gapWidth val="150"/>
        <c:axId val="19089709"/>
        <c:axId val="54304353"/>
      </c:barChart>
      <c:catAx>
        <c:axId val="1908970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4304353"/>
        <c:crosses val="autoZero"/>
        <c:auto val="1"/>
        <c:lblAlgn val="ctr"/>
        <c:lblOffset val="100"/>
        <c:noMultiLvlLbl val="0"/>
      </c:catAx>
      <c:valAx>
        <c:axId val="54304353"/>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Utilization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908970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5</xdr:col>
      <xdr:colOff>1027080</xdr:colOff>
      <xdr:row>35</xdr:row>
      <xdr:rowOff>1440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eamRoster" displayName="TeamRoster" ref="A4:F24" totalsRowShown="0">
  <autoFilter ref="A4:F24" xr:uid="{00000000-0009-0000-0100-000001000000}"/>
  <tableColumns count="6">
    <tableColumn id="1" xr3:uid="{00000000-0010-0000-0000-000001000000}" name="Employee Name"/>
    <tableColumn id="2" xr3:uid="{00000000-0010-0000-0000-000002000000}" name="Role"/>
    <tableColumn id="3" xr3:uid="{00000000-0010-0000-0000-000003000000}" name="Industry"/>
    <tableColumn id="4" xr3:uid="{00000000-0010-0000-0000-000004000000}" name="Scheduled Hours/Week"/>
    <tableColumn id="5" xr3:uid="{00000000-0010-0000-0000-000005000000}" name="Actual Productive Hours/Week"/>
    <tableColumn id="6" xr3:uid="{00000000-0010-0000-0000-000006000000}" name="Hourly Rate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30"/>
  <sheetViews>
    <sheetView showGridLines="0" tabSelected="1" zoomScaleNormal="100" workbookViewId="0">
      <selection activeCell="B33" sqref="B33"/>
    </sheetView>
  </sheetViews>
  <sheetFormatPr defaultColWidth="8.6640625" defaultRowHeight="14.4" x14ac:dyDescent="0.3"/>
  <cols>
    <col min="1" max="1" width="3" customWidth="1"/>
    <col min="2" max="5" width="30" customWidth="1"/>
    <col min="6" max="6" width="3" customWidth="1"/>
  </cols>
  <sheetData>
    <row r="2" spans="2:5" ht="24.6" x14ac:dyDescent="0.3">
      <c r="B2" s="12" t="s">
        <v>0</v>
      </c>
      <c r="C2" s="12"/>
      <c r="D2" s="12"/>
      <c r="E2" s="12"/>
    </row>
    <row r="3" spans="2:5" x14ac:dyDescent="0.3">
      <c r="B3" s="11" t="s">
        <v>1</v>
      </c>
      <c r="C3" s="11"/>
      <c r="D3" s="11"/>
      <c r="E3" s="11"/>
    </row>
    <row r="5" spans="2:5" ht="21.75" customHeight="1" x14ac:dyDescent="0.3">
      <c r="B5" s="10" t="s">
        <v>2</v>
      </c>
      <c r="C5" s="10"/>
      <c r="D5" s="10"/>
      <c r="E5" s="10"/>
    </row>
    <row r="6" spans="2:5" x14ac:dyDescent="0.3">
      <c r="B6" s="9" t="s">
        <v>3</v>
      </c>
      <c r="C6" s="9"/>
      <c r="D6" s="9"/>
      <c r="E6" s="9"/>
    </row>
    <row r="7" spans="2:5" x14ac:dyDescent="0.3">
      <c r="B7" s="9" t="s">
        <v>4</v>
      </c>
      <c r="C7" s="9"/>
      <c r="D7" s="9"/>
      <c r="E7" s="9"/>
    </row>
    <row r="8" spans="2:5" x14ac:dyDescent="0.3">
      <c r="B8" s="9" t="s">
        <v>96</v>
      </c>
      <c r="C8" s="9"/>
      <c r="D8" s="9"/>
      <c r="E8" s="9"/>
    </row>
    <row r="9" spans="2:5" x14ac:dyDescent="0.3">
      <c r="B9" s="9" t="s">
        <v>5</v>
      </c>
      <c r="C9" s="9"/>
      <c r="D9" s="9"/>
      <c r="E9" s="9"/>
    </row>
    <row r="10" spans="2:5" x14ac:dyDescent="0.3">
      <c r="B10" s="9" t="s">
        <v>6</v>
      </c>
      <c r="C10" s="9"/>
      <c r="D10" s="9"/>
      <c r="E10" s="9"/>
    </row>
    <row r="12" spans="2:5" ht="21.75" customHeight="1" x14ac:dyDescent="0.3">
      <c r="B12" s="10" t="s">
        <v>7</v>
      </c>
      <c r="C12" s="10"/>
      <c r="D12" s="10"/>
      <c r="E12" s="10"/>
    </row>
    <row r="13" spans="2:5" ht="27.75" customHeight="1" x14ac:dyDescent="0.3">
      <c r="B13" s="13" t="s">
        <v>8</v>
      </c>
      <c r="C13" s="8" t="s">
        <v>9</v>
      </c>
      <c r="D13" s="8"/>
      <c r="E13" s="8"/>
    </row>
    <row r="14" spans="2:5" ht="27.75" customHeight="1" x14ac:dyDescent="0.3">
      <c r="B14" s="13" t="s">
        <v>10</v>
      </c>
      <c r="C14" s="8" t="s">
        <v>11</v>
      </c>
      <c r="D14" s="8"/>
      <c r="E14" s="8"/>
    </row>
    <row r="15" spans="2:5" ht="27.75" customHeight="1" x14ac:dyDescent="0.3">
      <c r="B15" s="13" t="s">
        <v>12</v>
      </c>
      <c r="C15" s="8" t="s">
        <v>13</v>
      </c>
      <c r="D15" s="8"/>
      <c r="E15" s="8"/>
    </row>
    <row r="16" spans="2:5" ht="27.75" customHeight="1" x14ac:dyDescent="0.3">
      <c r="B16" s="13" t="s">
        <v>14</v>
      </c>
      <c r="C16" s="8" t="s">
        <v>15</v>
      </c>
      <c r="D16" s="8"/>
      <c r="E16" s="8"/>
    </row>
    <row r="18" spans="2:7" ht="21.75" customHeight="1" x14ac:dyDescent="0.3">
      <c r="B18" s="10" t="s">
        <v>16</v>
      </c>
      <c r="C18" s="10"/>
      <c r="D18" s="10"/>
      <c r="E18" s="10"/>
    </row>
    <row r="19" spans="2:7" x14ac:dyDescent="0.3">
      <c r="B19" s="14" t="s">
        <v>17</v>
      </c>
      <c r="C19" s="9" t="s">
        <v>18</v>
      </c>
      <c r="D19" s="9"/>
      <c r="E19" s="9"/>
    </row>
    <row r="20" spans="2:7" x14ac:dyDescent="0.3">
      <c r="B20" s="15" t="s">
        <v>19</v>
      </c>
      <c r="C20" s="9" t="s">
        <v>20</v>
      </c>
      <c r="D20" s="9"/>
      <c r="E20" s="9"/>
    </row>
    <row r="21" spans="2:7" x14ac:dyDescent="0.3">
      <c r="B21" s="16" t="s">
        <v>21</v>
      </c>
      <c r="C21" s="9" t="s">
        <v>22</v>
      </c>
      <c r="D21" s="9"/>
      <c r="E21" s="9"/>
    </row>
    <row r="24" spans="2:7" x14ac:dyDescent="0.3">
      <c r="B24" s="7" t="s">
        <v>23</v>
      </c>
      <c r="C24" s="7"/>
      <c r="D24" s="7"/>
      <c r="E24" s="7"/>
    </row>
    <row r="25" spans="2:7" x14ac:dyDescent="0.3">
      <c r="B25" s="7" t="s">
        <v>24</v>
      </c>
      <c r="C25" s="7"/>
      <c r="D25" s="7"/>
      <c r="E25" s="7"/>
    </row>
    <row r="28" spans="2:7" ht="24" customHeight="1" x14ac:dyDescent="0.3">
      <c r="B28" s="6" t="s">
        <v>25</v>
      </c>
      <c r="C28" s="6"/>
      <c r="D28" s="6"/>
      <c r="E28" s="6"/>
    </row>
    <row r="29" spans="2:7" ht="42" customHeight="1" x14ac:dyDescent="0.3">
      <c r="B29" s="8" t="s">
        <v>26</v>
      </c>
      <c r="C29" s="8"/>
      <c r="D29" s="8"/>
      <c r="E29" s="8"/>
    </row>
    <row r="30" spans="2:7" x14ac:dyDescent="0.3">
      <c r="B30" s="1" t="s">
        <v>95</v>
      </c>
      <c r="C30" s="1"/>
      <c r="D30" s="1"/>
      <c r="E30" s="1"/>
      <c r="F30" s="1"/>
      <c r="G30" s="1"/>
    </row>
  </sheetData>
  <mergeCells count="22">
    <mergeCell ref="B29:E29"/>
    <mergeCell ref="B30:G30"/>
    <mergeCell ref="C20:E20"/>
    <mergeCell ref="C21:E21"/>
    <mergeCell ref="B24:E24"/>
    <mergeCell ref="B25:E25"/>
    <mergeCell ref="B28:E28"/>
    <mergeCell ref="C14:E14"/>
    <mergeCell ref="C15:E15"/>
    <mergeCell ref="C16:E16"/>
    <mergeCell ref="B18:E18"/>
    <mergeCell ref="C19:E19"/>
    <mergeCell ref="B8:E8"/>
    <mergeCell ref="B9:E9"/>
    <mergeCell ref="B10:E10"/>
    <mergeCell ref="B12:E12"/>
    <mergeCell ref="C13:E13"/>
    <mergeCell ref="B2:E2"/>
    <mergeCell ref="B3:E3"/>
    <mergeCell ref="B5:E5"/>
    <mergeCell ref="B6:E6"/>
    <mergeCell ref="B7:E7"/>
  </mergeCells>
  <pageMargins left="0.4" right="0.4" top="0.5" bottom="0.5"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4"/>
  <sheetViews>
    <sheetView showGridLines="0" zoomScaleNormal="100" workbookViewId="0">
      <selection sqref="A1:D1"/>
    </sheetView>
  </sheetViews>
  <sheetFormatPr defaultColWidth="8.6640625" defaultRowHeight="14.4" x14ac:dyDescent="0.3"/>
  <cols>
    <col min="1" max="1" width="42" customWidth="1"/>
    <col min="2" max="3" width="20" customWidth="1"/>
    <col min="4" max="4" width="22" customWidth="1"/>
    <col min="5" max="5" width="3" customWidth="1"/>
  </cols>
  <sheetData>
    <row r="1" spans="1:4" ht="25.5" customHeight="1" x14ac:dyDescent="0.3">
      <c r="A1" s="5" t="s">
        <v>27</v>
      </c>
      <c r="B1" s="5"/>
      <c r="C1" s="5"/>
      <c r="D1" s="5"/>
    </row>
    <row r="2" spans="1:4" ht="15.75" customHeight="1" x14ac:dyDescent="0.3">
      <c r="A2" s="7" t="s">
        <v>28</v>
      </c>
      <c r="B2" s="7"/>
      <c r="C2" s="7"/>
      <c r="D2" s="7"/>
    </row>
    <row r="4" spans="1:4" ht="27.75" customHeight="1" x14ac:dyDescent="0.3">
      <c r="A4" s="17" t="s">
        <v>29</v>
      </c>
      <c r="B4" s="17" t="s">
        <v>30</v>
      </c>
      <c r="C4" s="17" t="s">
        <v>31</v>
      </c>
      <c r="D4" s="17" t="s">
        <v>32</v>
      </c>
    </row>
    <row r="5" spans="1:4" x14ac:dyDescent="0.3">
      <c r="A5" s="18" t="s">
        <v>33</v>
      </c>
      <c r="B5" s="19">
        <v>0.75</v>
      </c>
      <c r="C5" s="20">
        <v>150</v>
      </c>
      <c r="D5" s="21">
        <v>40</v>
      </c>
    </row>
    <row r="6" spans="1:4" x14ac:dyDescent="0.3">
      <c r="A6" s="18" t="s">
        <v>34</v>
      </c>
      <c r="B6" s="19">
        <v>0.7</v>
      </c>
      <c r="C6" s="20">
        <v>125</v>
      </c>
      <c r="D6" s="21">
        <v>40</v>
      </c>
    </row>
    <row r="7" spans="1:4" x14ac:dyDescent="0.3">
      <c r="A7" s="18" t="s">
        <v>35</v>
      </c>
      <c r="B7" s="19">
        <v>0.8</v>
      </c>
      <c r="C7" s="20">
        <v>95</v>
      </c>
      <c r="D7" s="21">
        <v>45</v>
      </c>
    </row>
    <row r="8" spans="1:4" x14ac:dyDescent="0.3">
      <c r="A8" s="18" t="s">
        <v>36</v>
      </c>
      <c r="B8" s="19">
        <v>0.78</v>
      </c>
      <c r="C8" s="20">
        <v>60</v>
      </c>
      <c r="D8" s="21">
        <v>40</v>
      </c>
    </row>
    <row r="9" spans="1:4" x14ac:dyDescent="0.3">
      <c r="A9" s="18" t="s">
        <v>37</v>
      </c>
      <c r="B9" s="19">
        <v>0.82</v>
      </c>
      <c r="C9" s="20">
        <v>85</v>
      </c>
      <c r="D9" s="21">
        <v>45</v>
      </c>
    </row>
    <row r="10" spans="1:4" x14ac:dyDescent="0.3">
      <c r="A10" s="18" t="s">
        <v>38</v>
      </c>
      <c r="B10" s="19">
        <v>0.65</v>
      </c>
      <c r="C10" s="20">
        <v>35</v>
      </c>
      <c r="D10" s="21">
        <v>35</v>
      </c>
    </row>
    <row r="11" spans="1:4" x14ac:dyDescent="0.3">
      <c r="A11" s="18" t="s">
        <v>39</v>
      </c>
      <c r="B11" s="19">
        <v>0.85</v>
      </c>
      <c r="C11" s="20">
        <v>55</v>
      </c>
      <c r="D11" s="21">
        <v>40</v>
      </c>
    </row>
    <row r="12" spans="1:4" x14ac:dyDescent="0.3">
      <c r="A12" s="18" t="s">
        <v>40</v>
      </c>
      <c r="B12" s="19">
        <v>0.72</v>
      </c>
      <c r="C12" s="20">
        <v>175</v>
      </c>
      <c r="D12" s="21">
        <v>40</v>
      </c>
    </row>
    <row r="14" spans="1:4" ht="27.75" customHeight="1" x14ac:dyDescent="0.3">
      <c r="A14" s="4" t="s">
        <v>41</v>
      </c>
      <c r="B14" s="4"/>
      <c r="C14" s="4"/>
      <c r="D14" s="4"/>
    </row>
  </sheetData>
  <mergeCells count="3">
    <mergeCell ref="A1:D1"/>
    <mergeCell ref="A2:D2"/>
    <mergeCell ref="A14:D14"/>
  </mergeCells>
  <pageMargins left="0.4" right="0.4" top="0.5" bottom="0.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6"/>
  <sheetViews>
    <sheetView showGridLines="0" zoomScaleNormal="100" workbookViewId="0">
      <selection sqref="A1:F1"/>
    </sheetView>
  </sheetViews>
  <sheetFormatPr defaultColWidth="8.6640625" defaultRowHeight="14.4" x14ac:dyDescent="0.3"/>
  <cols>
    <col min="1" max="1" width="20" customWidth="1"/>
    <col min="2" max="2" width="22" customWidth="1"/>
    <col min="3" max="3" width="42" customWidth="1"/>
    <col min="4" max="4" width="20" customWidth="1"/>
    <col min="5" max="5" width="24" customWidth="1"/>
    <col min="6" max="6" width="16" customWidth="1"/>
  </cols>
  <sheetData>
    <row r="1" spans="1:6" ht="25.5" customHeight="1" x14ac:dyDescent="0.3">
      <c r="A1" s="5" t="s">
        <v>42</v>
      </c>
      <c r="B1" s="5"/>
      <c r="C1" s="5"/>
      <c r="D1" s="5"/>
      <c r="E1" s="5"/>
      <c r="F1" s="5"/>
    </row>
    <row r="2" spans="1:6" ht="15.75" customHeight="1" x14ac:dyDescent="0.3">
      <c r="A2" s="7" t="s">
        <v>43</v>
      </c>
      <c r="B2" s="7"/>
      <c r="C2" s="7"/>
      <c r="D2" s="7"/>
      <c r="E2" s="7"/>
      <c r="F2" s="7"/>
    </row>
    <row r="4" spans="1:6" ht="30" customHeight="1" x14ac:dyDescent="0.3">
      <c r="A4" s="17" t="s">
        <v>44</v>
      </c>
      <c r="B4" s="17" t="s">
        <v>45</v>
      </c>
      <c r="C4" s="17" t="s">
        <v>29</v>
      </c>
      <c r="D4" s="17" t="s">
        <v>46</v>
      </c>
      <c r="E4" s="17" t="s">
        <v>47</v>
      </c>
      <c r="F4" s="17" t="s">
        <v>48</v>
      </c>
    </row>
    <row r="5" spans="1:6" x14ac:dyDescent="0.3">
      <c r="A5" s="22" t="s">
        <v>49</v>
      </c>
      <c r="B5" s="22" t="s">
        <v>50</v>
      </c>
      <c r="C5" s="22" t="s">
        <v>33</v>
      </c>
      <c r="D5" s="23">
        <v>40</v>
      </c>
      <c r="E5" s="23">
        <v>27</v>
      </c>
      <c r="F5" s="24">
        <v>145</v>
      </c>
    </row>
    <row r="6" spans="1:6" x14ac:dyDescent="0.3">
      <c r="A6" s="22" t="s">
        <v>51</v>
      </c>
      <c r="B6" s="22" t="s">
        <v>52</v>
      </c>
      <c r="C6" s="22" t="s">
        <v>33</v>
      </c>
      <c r="D6" s="23">
        <v>40</v>
      </c>
      <c r="E6" s="23">
        <v>29</v>
      </c>
      <c r="F6" s="24">
        <v>160</v>
      </c>
    </row>
    <row r="7" spans="1:6" x14ac:dyDescent="0.3">
      <c r="A7" s="22" t="s">
        <v>53</v>
      </c>
      <c r="B7" s="22" t="s">
        <v>54</v>
      </c>
      <c r="C7" s="22" t="s">
        <v>34</v>
      </c>
      <c r="D7" s="23">
        <v>40</v>
      </c>
      <c r="E7" s="23">
        <v>25</v>
      </c>
      <c r="F7" s="24">
        <v>110</v>
      </c>
    </row>
    <row r="8" spans="1:6" x14ac:dyDescent="0.3">
      <c r="A8" s="22" t="s">
        <v>55</v>
      </c>
      <c r="B8" s="22" t="s">
        <v>56</v>
      </c>
      <c r="C8" s="22" t="s">
        <v>34</v>
      </c>
      <c r="D8" s="23">
        <v>40</v>
      </c>
      <c r="E8" s="23">
        <v>29</v>
      </c>
      <c r="F8" s="24">
        <v>135</v>
      </c>
    </row>
    <row r="9" spans="1:6" x14ac:dyDescent="0.3">
      <c r="A9" s="22" t="s">
        <v>57</v>
      </c>
      <c r="B9" s="22" t="s">
        <v>58</v>
      </c>
      <c r="C9" s="22" t="s">
        <v>35</v>
      </c>
      <c r="D9" s="23">
        <v>45</v>
      </c>
      <c r="E9" s="23">
        <v>34</v>
      </c>
      <c r="F9" s="24">
        <v>90</v>
      </c>
    </row>
    <row r="10" spans="1:6" x14ac:dyDescent="0.3">
      <c r="A10" s="22" t="s">
        <v>59</v>
      </c>
      <c r="B10" s="22" t="s">
        <v>60</v>
      </c>
      <c r="C10" s="22" t="s">
        <v>37</v>
      </c>
      <c r="D10" s="23">
        <v>45</v>
      </c>
      <c r="E10" s="23">
        <v>38</v>
      </c>
      <c r="F10" s="24">
        <v>80</v>
      </c>
    </row>
    <row r="11" spans="1:6" x14ac:dyDescent="0.3">
      <c r="A11" s="22" t="s">
        <v>61</v>
      </c>
      <c r="B11" s="22" t="s">
        <v>62</v>
      </c>
      <c r="C11" s="22" t="s">
        <v>36</v>
      </c>
      <c r="D11" s="23">
        <v>40</v>
      </c>
      <c r="E11" s="23">
        <v>28</v>
      </c>
      <c r="F11" s="24">
        <v>55</v>
      </c>
    </row>
    <row r="12" spans="1:6" x14ac:dyDescent="0.3">
      <c r="A12" s="22" t="s">
        <v>63</v>
      </c>
      <c r="B12" s="22" t="s">
        <v>64</v>
      </c>
      <c r="C12" s="22" t="s">
        <v>38</v>
      </c>
      <c r="D12" s="23">
        <v>35</v>
      </c>
      <c r="E12" s="23">
        <v>24</v>
      </c>
      <c r="F12" s="24">
        <v>30</v>
      </c>
    </row>
    <row r="13" spans="1:6" x14ac:dyDescent="0.3">
      <c r="A13" s="22" t="s">
        <v>65</v>
      </c>
      <c r="B13" s="22" t="s">
        <v>66</v>
      </c>
      <c r="C13" s="22" t="s">
        <v>39</v>
      </c>
      <c r="D13" s="23">
        <v>40</v>
      </c>
      <c r="E13" s="23">
        <v>32</v>
      </c>
      <c r="F13" s="24">
        <v>50</v>
      </c>
    </row>
    <row r="14" spans="1:6" x14ac:dyDescent="0.3">
      <c r="A14" s="22" t="s">
        <v>67</v>
      </c>
      <c r="B14" s="22" t="s">
        <v>68</v>
      </c>
      <c r="C14" s="22" t="s">
        <v>40</v>
      </c>
      <c r="D14" s="23">
        <v>40</v>
      </c>
      <c r="E14" s="23">
        <v>27</v>
      </c>
      <c r="F14" s="24">
        <v>160</v>
      </c>
    </row>
    <row r="15" spans="1:6" x14ac:dyDescent="0.3">
      <c r="A15" s="25"/>
      <c r="B15" s="25"/>
      <c r="C15" s="25"/>
      <c r="D15" s="26"/>
      <c r="E15" s="26"/>
      <c r="F15" s="27"/>
    </row>
    <row r="16" spans="1:6" x14ac:dyDescent="0.3">
      <c r="A16" s="25"/>
      <c r="B16" s="25"/>
      <c r="C16" s="25"/>
      <c r="D16" s="26"/>
      <c r="E16" s="26"/>
      <c r="F16" s="27"/>
    </row>
    <row r="17" spans="1:6" x14ac:dyDescent="0.3">
      <c r="A17" s="25"/>
      <c r="B17" s="25"/>
      <c r="C17" s="25"/>
      <c r="D17" s="26"/>
      <c r="E17" s="26"/>
      <c r="F17" s="27"/>
    </row>
    <row r="18" spans="1:6" x14ac:dyDescent="0.3">
      <c r="A18" s="25"/>
      <c r="B18" s="25"/>
      <c r="C18" s="25"/>
      <c r="D18" s="26"/>
      <c r="E18" s="26"/>
      <c r="F18" s="27"/>
    </row>
    <row r="19" spans="1:6" x14ac:dyDescent="0.3">
      <c r="A19" s="25"/>
      <c r="B19" s="25"/>
      <c r="C19" s="25"/>
      <c r="D19" s="26"/>
      <c r="E19" s="26"/>
      <c r="F19" s="27"/>
    </row>
    <row r="20" spans="1:6" x14ac:dyDescent="0.3">
      <c r="A20" s="25"/>
      <c r="B20" s="25"/>
      <c r="C20" s="25"/>
      <c r="D20" s="26"/>
      <c r="E20" s="26"/>
      <c r="F20" s="27"/>
    </row>
    <row r="21" spans="1:6" x14ac:dyDescent="0.3">
      <c r="A21" s="25"/>
      <c r="B21" s="25"/>
      <c r="C21" s="25"/>
      <c r="D21" s="26"/>
      <c r="E21" s="26"/>
      <c r="F21" s="27"/>
    </row>
    <row r="22" spans="1:6" x14ac:dyDescent="0.3">
      <c r="A22" s="25"/>
      <c r="B22" s="25"/>
      <c r="C22" s="25"/>
      <c r="D22" s="26"/>
      <c r="E22" s="26"/>
      <c r="F22" s="27"/>
    </row>
    <row r="23" spans="1:6" x14ac:dyDescent="0.3">
      <c r="A23" s="25"/>
      <c r="B23" s="25"/>
      <c r="C23" s="25"/>
      <c r="D23" s="26"/>
      <c r="E23" s="26"/>
      <c r="F23" s="27"/>
    </row>
    <row r="24" spans="1:6" x14ac:dyDescent="0.3">
      <c r="A24" s="25"/>
      <c r="B24" s="25"/>
      <c r="C24" s="25"/>
      <c r="D24" s="26"/>
      <c r="E24" s="26"/>
      <c r="F24" s="27"/>
    </row>
    <row r="26" spans="1:6" ht="15" customHeight="1" x14ac:dyDescent="0.3">
      <c r="A26" s="4" t="s">
        <v>69</v>
      </c>
      <c r="B26" s="4"/>
      <c r="C26" s="4"/>
      <c r="D26" s="4"/>
      <c r="E26" s="4"/>
      <c r="F26" s="4"/>
    </row>
  </sheetData>
  <mergeCells count="3">
    <mergeCell ref="A1:F1"/>
    <mergeCell ref="A2:F2"/>
    <mergeCell ref="A26:F26"/>
  </mergeCells>
  <dataValidations count="1">
    <dataValidation type="list" allowBlank="1" errorTitle="Invalid Industry" error="Please select an industry from the list." promptTitle="Industry" prompt="Choose an industry from the dropdown." sqref="C5:C24" xr:uid="{00000000-0002-0000-0200-000000000000}">
      <formula1>IndustryList</formula1>
      <formula2>0</formula2>
    </dataValidation>
  </dataValidations>
  <pageMargins left="0.4" right="0.4" top="0.5" bottom="0.5" header="0.511811023622047" footer="0.511811023622047"/>
  <pageSetup fitToHeight="0" orientation="landscape"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6"/>
  <sheetViews>
    <sheetView showGridLines="0" zoomScaleNormal="100" workbookViewId="0">
      <selection sqref="A1:N1"/>
    </sheetView>
  </sheetViews>
  <sheetFormatPr defaultColWidth="8.6640625" defaultRowHeight="14.4" x14ac:dyDescent="0.3"/>
  <cols>
    <col min="1" max="1" width="18" customWidth="1"/>
    <col min="2" max="2" width="20" customWidth="1"/>
    <col min="3" max="3" width="40" customWidth="1"/>
    <col min="4" max="4" width="14" customWidth="1"/>
    <col min="5" max="5" width="15" customWidth="1"/>
    <col min="6" max="6" width="12" customWidth="1"/>
    <col min="7" max="7" width="15" customWidth="1"/>
    <col min="8" max="8" width="13" customWidth="1"/>
    <col min="9" max="9" width="14" customWidth="1"/>
    <col min="10" max="10" width="13" customWidth="1"/>
    <col min="11" max="11" width="15" customWidth="1"/>
    <col min="12" max="12" width="13" customWidth="1"/>
    <col min="13" max="13" width="18" customWidth="1"/>
    <col min="14" max="14" width="14" customWidth="1"/>
  </cols>
  <sheetData>
    <row r="1" spans="1:14" ht="25.5" customHeight="1" x14ac:dyDescent="0.3">
      <c r="A1" s="5" t="s">
        <v>70</v>
      </c>
      <c r="B1" s="5"/>
      <c r="C1" s="5"/>
      <c r="D1" s="5"/>
      <c r="E1" s="5"/>
      <c r="F1" s="5"/>
      <c r="G1" s="5"/>
      <c r="H1" s="5"/>
      <c r="I1" s="5"/>
      <c r="J1" s="5"/>
      <c r="K1" s="5"/>
      <c r="L1" s="5"/>
      <c r="M1" s="5"/>
      <c r="N1" s="5"/>
    </row>
    <row r="2" spans="1:14" ht="15.75" customHeight="1" x14ac:dyDescent="0.3">
      <c r="A2" s="7" t="s">
        <v>71</v>
      </c>
      <c r="B2" s="7"/>
      <c r="C2" s="7"/>
      <c r="D2" s="7"/>
      <c r="E2" s="7"/>
      <c r="F2" s="7"/>
      <c r="G2" s="7"/>
      <c r="H2" s="7"/>
      <c r="I2" s="7"/>
      <c r="J2" s="7"/>
      <c r="K2" s="7"/>
      <c r="L2" s="7"/>
      <c r="M2" s="7"/>
      <c r="N2" s="7"/>
    </row>
    <row r="4" spans="1:14" ht="19.5" customHeight="1" x14ac:dyDescent="0.3">
      <c r="A4" s="3" t="s">
        <v>72</v>
      </c>
      <c r="B4" s="3"/>
      <c r="C4" s="3"/>
      <c r="D4" s="2">
        <v>50</v>
      </c>
      <c r="E4" s="2"/>
    </row>
    <row r="6" spans="1:14" ht="31.5" customHeight="1" x14ac:dyDescent="0.3">
      <c r="A6" s="17" t="s">
        <v>44</v>
      </c>
      <c r="B6" s="17" t="s">
        <v>45</v>
      </c>
      <c r="C6" s="17" t="s">
        <v>29</v>
      </c>
      <c r="D6" s="17" t="s">
        <v>73</v>
      </c>
      <c r="E6" s="17" t="s">
        <v>74</v>
      </c>
      <c r="F6" s="17" t="s">
        <v>30</v>
      </c>
      <c r="G6" s="17" t="s">
        <v>75</v>
      </c>
      <c r="H6" s="17" t="s">
        <v>76</v>
      </c>
      <c r="I6" s="17" t="s">
        <v>77</v>
      </c>
      <c r="J6" s="17" t="s">
        <v>78</v>
      </c>
      <c r="K6" s="17" t="s">
        <v>79</v>
      </c>
      <c r="L6" s="17" t="s">
        <v>48</v>
      </c>
      <c r="M6" s="17" t="s">
        <v>80</v>
      </c>
      <c r="N6" s="17" t="s">
        <v>81</v>
      </c>
    </row>
    <row r="7" spans="1:14" x14ac:dyDescent="0.3">
      <c r="A7" s="28" t="str">
        <f>'Team Inputs'!A5</f>
        <v>Jane Smith</v>
      </c>
      <c r="B7" s="28" t="str">
        <f>'Team Inputs'!B5</f>
        <v>Project Manager</v>
      </c>
      <c r="C7" s="28" t="str">
        <f>'Team Inputs'!C5</f>
        <v>Professional Services / Consulting</v>
      </c>
      <c r="D7" s="29">
        <f>'Team Inputs'!D5</f>
        <v>40</v>
      </c>
      <c r="E7" s="29">
        <f>D7*$D4</f>
        <v>2000</v>
      </c>
      <c r="F7" s="30">
        <f>IFERROR(VLOOKUP(C7,'Industry Benchmarks'!$A$5:$D$12,2,FALSE()),"")</f>
        <v>0.75</v>
      </c>
      <c r="G7" s="29">
        <f t="shared" ref="G7:G16" si="0">IFERROR(E7*F7,"")</f>
        <v>1500</v>
      </c>
      <c r="H7" s="29">
        <f>'Team Inputs'!E5</f>
        <v>27</v>
      </c>
      <c r="I7" s="29">
        <f>H7*$D4</f>
        <v>1350</v>
      </c>
      <c r="J7" s="30">
        <f t="shared" ref="J7:J16" si="1">IFERROR(I7/E7,"")</f>
        <v>0.67500000000000004</v>
      </c>
      <c r="K7" s="29">
        <f t="shared" ref="K7:K16" si="2">IFERROR(G7-I7,"")</f>
        <v>150</v>
      </c>
      <c r="L7" s="31">
        <f>'Team Inputs'!F5</f>
        <v>145</v>
      </c>
      <c r="M7" s="32">
        <f t="shared" ref="M7:M16" si="3">IFERROR(K7*L7,"")</f>
        <v>21750</v>
      </c>
      <c r="N7" s="33" t="str">
        <f t="shared" ref="N7:N16" si="4">IFERROR(IF(J7&gt;=F7,"On Target","Below Target"),"")</f>
        <v>Below Target</v>
      </c>
    </row>
    <row r="8" spans="1:14" x14ac:dyDescent="0.3">
      <c r="A8" s="28" t="str">
        <f>'Team Inputs'!A6</f>
        <v>Ryan Cole</v>
      </c>
      <c r="B8" s="28" t="str">
        <f>'Team Inputs'!B6</f>
        <v>Senior Consultant</v>
      </c>
      <c r="C8" s="28" t="str">
        <f>'Team Inputs'!C6</f>
        <v>Professional Services / Consulting</v>
      </c>
      <c r="D8" s="29">
        <f>'Team Inputs'!D6</f>
        <v>40</v>
      </c>
      <c r="E8" s="29">
        <f>D8*$D4</f>
        <v>2000</v>
      </c>
      <c r="F8" s="30">
        <f>IFERROR(VLOOKUP(C8,'Industry Benchmarks'!$A$5:$D$12,2,FALSE()),"")</f>
        <v>0.75</v>
      </c>
      <c r="G8" s="29">
        <f t="shared" si="0"/>
        <v>1500</v>
      </c>
      <c r="H8" s="29">
        <f>'Team Inputs'!E6</f>
        <v>29</v>
      </c>
      <c r="I8" s="29">
        <f>H8*$D4</f>
        <v>1450</v>
      </c>
      <c r="J8" s="30">
        <f t="shared" si="1"/>
        <v>0.72499999999999998</v>
      </c>
      <c r="K8" s="29">
        <f t="shared" si="2"/>
        <v>50</v>
      </c>
      <c r="L8" s="31">
        <f>'Team Inputs'!F6</f>
        <v>160</v>
      </c>
      <c r="M8" s="32">
        <f t="shared" si="3"/>
        <v>8000</v>
      </c>
      <c r="N8" s="33" t="str">
        <f t="shared" si="4"/>
        <v>Below Target</v>
      </c>
    </row>
    <row r="9" spans="1:14" x14ac:dyDescent="0.3">
      <c r="A9" s="28" t="str">
        <f>'Team Inputs'!A7</f>
        <v>Mike Johnson</v>
      </c>
      <c r="B9" s="28" t="str">
        <f>'Team Inputs'!B7</f>
        <v>Account Manager</v>
      </c>
      <c r="C9" s="28" t="str">
        <f>'Team Inputs'!C7</f>
        <v>Marketing / Creative Agency</v>
      </c>
      <c r="D9" s="29">
        <f>'Team Inputs'!D7</f>
        <v>40</v>
      </c>
      <c r="E9" s="29">
        <f>D9*$D4</f>
        <v>2000</v>
      </c>
      <c r="F9" s="30">
        <f>IFERROR(VLOOKUP(C9,'Industry Benchmarks'!$A$5:$D$12,2,FALSE()),"")</f>
        <v>0.7</v>
      </c>
      <c r="G9" s="29">
        <f t="shared" si="0"/>
        <v>1400</v>
      </c>
      <c r="H9" s="29">
        <f>'Team Inputs'!E7</f>
        <v>25</v>
      </c>
      <c r="I9" s="29">
        <f>H9*$D4</f>
        <v>1250</v>
      </c>
      <c r="J9" s="30">
        <f t="shared" si="1"/>
        <v>0.625</v>
      </c>
      <c r="K9" s="29">
        <f t="shared" si="2"/>
        <v>150</v>
      </c>
      <c r="L9" s="31">
        <f>'Team Inputs'!F7</f>
        <v>110</v>
      </c>
      <c r="M9" s="32">
        <f t="shared" si="3"/>
        <v>16500</v>
      </c>
      <c r="N9" s="33" t="str">
        <f t="shared" si="4"/>
        <v>Below Target</v>
      </c>
    </row>
    <row r="10" spans="1:14" x14ac:dyDescent="0.3">
      <c r="A10" s="28" t="str">
        <f>'Team Inputs'!A8</f>
        <v>Erica Wallace</v>
      </c>
      <c r="B10" s="28" t="str">
        <f>'Team Inputs'!B8</f>
        <v>Creative Director</v>
      </c>
      <c r="C10" s="28" t="str">
        <f>'Team Inputs'!C8</f>
        <v>Marketing / Creative Agency</v>
      </c>
      <c r="D10" s="29">
        <f>'Team Inputs'!D8</f>
        <v>40</v>
      </c>
      <c r="E10" s="29">
        <f>D10*$D4</f>
        <v>2000</v>
      </c>
      <c r="F10" s="30">
        <f>IFERROR(VLOOKUP(C10,'Industry Benchmarks'!$A$5:$D$12,2,FALSE()),"")</f>
        <v>0.7</v>
      </c>
      <c r="G10" s="29">
        <f t="shared" si="0"/>
        <v>1400</v>
      </c>
      <c r="H10" s="29">
        <f>'Team Inputs'!E8</f>
        <v>29</v>
      </c>
      <c r="I10" s="29">
        <f>H10*$D4</f>
        <v>1450</v>
      </c>
      <c r="J10" s="30">
        <f t="shared" si="1"/>
        <v>0.72499999999999998</v>
      </c>
      <c r="K10" s="29">
        <f t="shared" si="2"/>
        <v>-50</v>
      </c>
      <c r="L10" s="31">
        <f>'Team Inputs'!F8</f>
        <v>135</v>
      </c>
      <c r="M10" s="32">
        <f t="shared" si="3"/>
        <v>-6750</v>
      </c>
      <c r="N10" s="33" t="str">
        <f t="shared" si="4"/>
        <v>On Target</v>
      </c>
    </row>
    <row r="11" spans="1:14" x14ac:dyDescent="0.3">
      <c r="A11" s="28" t="str">
        <f>'Team Inputs'!A9</f>
        <v>Carlos Diaz</v>
      </c>
      <c r="B11" s="28" t="str">
        <f>'Team Inputs'!B9</f>
        <v>Field Technician</v>
      </c>
      <c r="C11" s="28" t="str">
        <f>'Team Inputs'!C9</f>
        <v>Skilled Trades / Field Service</v>
      </c>
      <c r="D11" s="29">
        <f>'Team Inputs'!D9</f>
        <v>45</v>
      </c>
      <c r="E11" s="29">
        <f>D11*$D4</f>
        <v>2250</v>
      </c>
      <c r="F11" s="30">
        <f>IFERROR(VLOOKUP(C11,'Industry Benchmarks'!$A$5:$D$12,2,FALSE()),"")</f>
        <v>0.8</v>
      </c>
      <c r="G11" s="29">
        <f t="shared" si="0"/>
        <v>1800</v>
      </c>
      <c r="H11" s="29">
        <f>'Team Inputs'!E9</f>
        <v>34</v>
      </c>
      <c r="I11" s="29">
        <f>H11*$D4</f>
        <v>1700</v>
      </c>
      <c r="J11" s="30">
        <f t="shared" si="1"/>
        <v>0.75555555555555554</v>
      </c>
      <c r="K11" s="29">
        <f t="shared" si="2"/>
        <v>100</v>
      </c>
      <c r="L11" s="31">
        <f>'Team Inputs'!F9</f>
        <v>90</v>
      </c>
      <c r="M11" s="32">
        <f t="shared" si="3"/>
        <v>9000</v>
      </c>
      <c r="N11" s="33" t="str">
        <f t="shared" si="4"/>
        <v>Below Target</v>
      </c>
    </row>
    <row r="12" spans="1:14" x14ac:dyDescent="0.3">
      <c r="A12" s="28" t="str">
        <f>'Team Inputs'!A10</f>
        <v>Tom Brooks</v>
      </c>
      <c r="B12" s="28" t="str">
        <f>'Team Inputs'!B10</f>
        <v>Site Supervisor</v>
      </c>
      <c r="C12" s="28" t="str">
        <f>'Team Inputs'!C10</f>
        <v>Construction / Contracting</v>
      </c>
      <c r="D12" s="29">
        <f>'Team Inputs'!D10</f>
        <v>45</v>
      </c>
      <c r="E12" s="29">
        <f>D12*$D4</f>
        <v>2250</v>
      </c>
      <c r="F12" s="30">
        <f>IFERROR(VLOOKUP(C12,'Industry Benchmarks'!$A$5:$D$12,2,FALSE()),"")</f>
        <v>0.82</v>
      </c>
      <c r="G12" s="29">
        <f t="shared" si="0"/>
        <v>1845</v>
      </c>
      <c r="H12" s="29">
        <f>'Team Inputs'!E10</f>
        <v>38</v>
      </c>
      <c r="I12" s="29">
        <f>H12*$D4</f>
        <v>1900</v>
      </c>
      <c r="J12" s="30">
        <f t="shared" si="1"/>
        <v>0.84444444444444444</v>
      </c>
      <c r="K12" s="29">
        <f t="shared" si="2"/>
        <v>-55</v>
      </c>
      <c r="L12" s="31">
        <f>'Team Inputs'!F10</f>
        <v>80</v>
      </c>
      <c r="M12" s="32">
        <f t="shared" si="3"/>
        <v>-4400</v>
      </c>
      <c r="N12" s="33" t="str">
        <f t="shared" si="4"/>
        <v>On Target</v>
      </c>
    </row>
    <row r="13" spans="1:14" x14ac:dyDescent="0.3">
      <c r="A13" s="28" t="str">
        <f>'Team Inputs'!A11</f>
        <v>Sarah Lee</v>
      </c>
      <c r="B13" s="28" t="str">
        <f>'Team Inputs'!B11</f>
        <v>Office Manager</v>
      </c>
      <c r="C13" s="28" t="str">
        <f>'Team Inputs'!C11</f>
        <v>Healthcare Practice (Admin/Clinical Support)</v>
      </c>
      <c r="D13" s="29">
        <f>'Team Inputs'!D11</f>
        <v>40</v>
      </c>
      <c r="E13" s="29">
        <f>D13*$D4</f>
        <v>2000</v>
      </c>
      <c r="F13" s="30">
        <f>IFERROR(VLOOKUP(C13,'Industry Benchmarks'!$A$5:$D$12,2,FALSE()),"")</f>
        <v>0.78</v>
      </c>
      <c r="G13" s="29">
        <f t="shared" si="0"/>
        <v>1560</v>
      </c>
      <c r="H13" s="29">
        <f>'Team Inputs'!E11</f>
        <v>28</v>
      </c>
      <c r="I13" s="29">
        <f>H13*$D4</f>
        <v>1400</v>
      </c>
      <c r="J13" s="30">
        <f t="shared" si="1"/>
        <v>0.7</v>
      </c>
      <c r="K13" s="29">
        <f t="shared" si="2"/>
        <v>160</v>
      </c>
      <c r="L13" s="31">
        <f>'Team Inputs'!F11</f>
        <v>55</v>
      </c>
      <c r="M13" s="32">
        <f t="shared" si="3"/>
        <v>8800</v>
      </c>
      <c r="N13" s="33" t="str">
        <f t="shared" si="4"/>
        <v>Below Target</v>
      </c>
    </row>
    <row r="14" spans="1:14" x14ac:dyDescent="0.3">
      <c r="A14" s="28" t="str">
        <f>'Team Inputs'!A12</f>
        <v>Ashley Kim</v>
      </c>
      <c r="B14" s="28" t="str">
        <f>'Team Inputs'!B12</f>
        <v>Shift Lead</v>
      </c>
      <c r="C14" s="28" t="str">
        <f>'Team Inputs'!C12</f>
        <v>Retail / Restaurant Operations</v>
      </c>
      <c r="D14" s="29">
        <f>'Team Inputs'!D12</f>
        <v>35</v>
      </c>
      <c r="E14" s="29">
        <f>D14*$D4</f>
        <v>1750</v>
      </c>
      <c r="F14" s="30">
        <f>IFERROR(VLOOKUP(C14,'Industry Benchmarks'!$A$5:$D$12,2,FALSE()),"")</f>
        <v>0.65</v>
      </c>
      <c r="G14" s="29">
        <f t="shared" si="0"/>
        <v>1137.5</v>
      </c>
      <c r="H14" s="29">
        <f>'Team Inputs'!E12</f>
        <v>24</v>
      </c>
      <c r="I14" s="29">
        <f>H14*$D4</f>
        <v>1200</v>
      </c>
      <c r="J14" s="30">
        <f t="shared" si="1"/>
        <v>0.68571428571428572</v>
      </c>
      <c r="K14" s="29">
        <f t="shared" si="2"/>
        <v>-62.5</v>
      </c>
      <c r="L14" s="31">
        <f>'Team Inputs'!F12</f>
        <v>30</v>
      </c>
      <c r="M14" s="32">
        <f t="shared" si="3"/>
        <v>-1875</v>
      </c>
      <c r="N14" s="33" t="str">
        <f t="shared" si="4"/>
        <v>On Target</v>
      </c>
    </row>
    <row r="15" spans="1:14" x14ac:dyDescent="0.3">
      <c r="A15" s="28" t="str">
        <f>'Team Inputs'!A13</f>
        <v>Derek Owens</v>
      </c>
      <c r="B15" s="28" t="str">
        <f>'Team Inputs'!B13</f>
        <v>Production Lead</v>
      </c>
      <c r="C15" s="28" t="str">
        <f>'Team Inputs'!C13</f>
        <v>Manufacturing / Production</v>
      </c>
      <c r="D15" s="29">
        <f>'Team Inputs'!D13</f>
        <v>40</v>
      </c>
      <c r="E15" s="29">
        <f>D15*$D4</f>
        <v>2000</v>
      </c>
      <c r="F15" s="30">
        <f>IFERROR(VLOOKUP(C15,'Industry Benchmarks'!$A$5:$D$12,2,FALSE()),"")</f>
        <v>0.85</v>
      </c>
      <c r="G15" s="29">
        <f t="shared" si="0"/>
        <v>1700</v>
      </c>
      <c r="H15" s="29">
        <f>'Team Inputs'!E13</f>
        <v>32</v>
      </c>
      <c r="I15" s="29">
        <f>H15*$D4</f>
        <v>1600</v>
      </c>
      <c r="J15" s="30">
        <f t="shared" si="1"/>
        <v>0.8</v>
      </c>
      <c r="K15" s="29">
        <f t="shared" si="2"/>
        <v>100</v>
      </c>
      <c r="L15" s="31">
        <f>'Team Inputs'!F13</f>
        <v>50</v>
      </c>
      <c r="M15" s="32">
        <f t="shared" si="3"/>
        <v>5000</v>
      </c>
      <c r="N15" s="33" t="str">
        <f t="shared" si="4"/>
        <v>Below Target</v>
      </c>
    </row>
    <row r="16" spans="1:14" x14ac:dyDescent="0.3">
      <c r="A16" s="28" t="str">
        <f>'Team Inputs'!A14</f>
        <v>Priya Patel</v>
      </c>
      <c r="B16" s="28" t="str">
        <f>'Team Inputs'!B14</f>
        <v>Paralegal</v>
      </c>
      <c r="C16" s="28" t="str">
        <f>'Team Inputs'!C14</f>
        <v>Financial / Legal Services</v>
      </c>
      <c r="D16" s="29">
        <f>'Team Inputs'!D14</f>
        <v>40</v>
      </c>
      <c r="E16" s="29">
        <f>D16*$D4</f>
        <v>2000</v>
      </c>
      <c r="F16" s="30">
        <f>IFERROR(VLOOKUP(C16,'Industry Benchmarks'!$A$5:$D$12,2,FALSE()),"")</f>
        <v>0.72</v>
      </c>
      <c r="G16" s="29">
        <f t="shared" si="0"/>
        <v>1440</v>
      </c>
      <c r="H16" s="29">
        <f>'Team Inputs'!E14</f>
        <v>27</v>
      </c>
      <c r="I16" s="29">
        <f>H16*$D4</f>
        <v>1350</v>
      </c>
      <c r="J16" s="30">
        <f t="shared" si="1"/>
        <v>0.67500000000000004</v>
      </c>
      <c r="K16" s="29">
        <f t="shared" si="2"/>
        <v>90</v>
      </c>
      <c r="L16" s="31">
        <f>'Team Inputs'!F14</f>
        <v>160</v>
      </c>
      <c r="M16" s="32">
        <f t="shared" si="3"/>
        <v>14400</v>
      </c>
      <c r="N16" s="33" t="str">
        <f t="shared" si="4"/>
        <v>Below Target</v>
      </c>
    </row>
  </sheetData>
  <mergeCells count="4">
    <mergeCell ref="A1:N1"/>
    <mergeCell ref="A2:N2"/>
    <mergeCell ref="A4:C4"/>
    <mergeCell ref="D4:E4"/>
  </mergeCells>
  <conditionalFormatting sqref="J7:J16">
    <cfRule type="colorScale" priority="4">
      <colorScale>
        <cfvo type="min"/>
        <cfvo type="percentile" val="50"/>
        <cfvo type="max"/>
        <color rgb="FFF5E1DF"/>
        <color rgb="FFFFF6BF"/>
        <color rgb="FFDCEEED"/>
      </colorScale>
    </cfRule>
  </conditionalFormatting>
  <conditionalFormatting sqref="N7:N16">
    <cfRule type="expression" dxfId="1" priority="2">
      <formula>N7="On Target"</formula>
    </cfRule>
    <cfRule type="expression" dxfId="0" priority="3">
      <formula>N7="Below Target"</formula>
    </cfRule>
  </conditionalFormatting>
  <pageMargins left="0.4" right="0.4" top="0.5" bottom="0.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
  <sheetViews>
    <sheetView showGridLines="0" topLeftCell="A10" zoomScaleNormal="100" workbookViewId="0">
      <selection activeCell="A39" sqref="A39:F39"/>
    </sheetView>
  </sheetViews>
  <sheetFormatPr defaultColWidth="8.6640625" defaultRowHeight="14.4" x14ac:dyDescent="0.3"/>
  <cols>
    <col min="1" max="1" width="40" customWidth="1"/>
    <col min="2" max="2" width="14" customWidth="1"/>
    <col min="3" max="3" width="20" customWidth="1"/>
    <col min="4" max="4" width="18" customWidth="1"/>
    <col min="5" max="5" width="16" customWidth="1"/>
    <col min="6" max="6" width="22" customWidth="1"/>
    <col min="7" max="7" width="3" customWidth="1"/>
  </cols>
  <sheetData>
    <row r="1" spans="1:6" ht="25.5" customHeight="1" x14ac:dyDescent="0.3">
      <c r="A1" s="5" t="s">
        <v>82</v>
      </c>
      <c r="B1" s="5"/>
      <c r="C1" s="5"/>
      <c r="D1" s="5"/>
      <c r="E1" s="5"/>
      <c r="F1" s="5"/>
    </row>
    <row r="2" spans="1:6" ht="15.75" customHeight="1" x14ac:dyDescent="0.3">
      <c r="A2" s="7" t="s">
        <v>83</v>
      </c>
      <c r="B2" s="7"/>
      <c r="C2" s="7"/>
      <c r="D2" s="7"/>
      <c r="E2" s="7"/>
      <c r="F2" s="7"/>
    </row>
    <row r="4" spans="1:6" ht="30" customHeight="1" x14ac:dyDescent="0.3">
      <c r="A4" s="34" t="s">
        <v>84</v>
      </c>
      <c r="B4" s="34" t="s">
        <v>85</v>
      </c>
      <c r="C4" s="34" t="s">
        <v>86</v>
      </c>
      <c r="D4" s="34" t="s">
        <v>87</v>
      </c>
      <c r="E4" s="34" t="s">
        <v>88</v>
      </c>
    </row>
    <row r="5" spans="1:6" ht="30" customHeight="1" x14ac:dyDescent="0.3">
      <c r="A5" s="35">
        <f>COUNTA('Utilization Analysis'!A7:A16)</f>
        <v>10</v>
      </c>
      <c r="B5" s="36">
        <f>AVERAGE('Utilization Analysis'!J7:J16)</f>
        <v>0.72107142857142859</v>
      </c>
      <c r="C5" s="37">
        <f>SUM('Utilization Analysis'!E7:E16)</f>
        <v>20250</v>
      </c>
      <c r="D5" s="37">
        <f>SUM('Utilization Analysis'!K7:K16)</f>
        <v>632.5</v>
      </c>
      <c r="E5" s="38">
        <f>SUM('Utilization Analysis'!M7:M16)</f>
        <v>70425</v>
      </c>
    </row>
    <row r="7" spans="1:6" ht="21.75" customHeight="1" x14ac:dyDescent="0.3">
      <c r="A7" s="10" t="s">
        <v>89</v>
      </c>
      <c r="B7" s="10"/>
      <c r="C7" s="10"/>
      <c r="D7" s="10"/>
      <c r="E7" s="10"/>
      <c r="F7" s="10"/>
    </row>
    <row r="8" spans="1:6" ht="30" customHeight="1" x14ac:dyDescent="0.3">
      <c r="A8" s="17" t="s">
        <v>29</v>
      </c>
      <c r="B8" s="17" t="s">
        <v>90</v>
      </c>
      <c r="C8" s="17" t="s">
        <v>91</v>
      </c>
      <c r="D8" s="17" t="s">
        <v>92</v>
      </c>
      <c r="E8" s="17" t="s">
        <v>93</v>
      </c>
      <c r="F8" s="17" t="s">
        <v>88</v>
      </c>
    </row>
    <row r="9" spans="1:6" x14ac:dyDescent="0.3">
      <c r="A9" s="28" t="s">
        <v>33</v>
      </c>
      <c r="B9" s="39">
        <f>COUNTIF('Utilization Analysis'!$C$7:$C$16,A9)</f>
        <v>2</v>
      </c>
      <c r="C9" s="40">
        <f>IFERROR(AVERAGEIF('Utilization Analysis'!$C$7:$C$16,A9,'Utilization Analysis'!$D$7:$D$16),"")</f>
        <v>40</v>
      </c>
      <c r="D9" s="41">
        <f>IFERROR(AVERAGEIF('Utilization Analysis'!$C$7:$C$16,A9,'Utilization Analysis'!$J$7:$J$16),"")</f>
        <v>0.7</v>
      </c>
      <c r="E9" s="42">
        <f>IFERROR(SUMIF('Utilization Analysis'!$C$7:$C$16,A9,'Utilization Analysis'!$K$7:$K$16),"")</f>
        <v>200</v>
      </c>
      <c r="F9" s="43">
        <f>IFERROR(SUMIF('Utilization Analysis'!$C$7:$C$16,A9,'Utilization Analysis'!$M$7:$M$16),"")</f>
        <v>29750</v>
      </c>
    </row>
    <row r="10" spans="1:6" x14ac:dyDescent="0.3">
      <c r="A10" s="28" t="s">
        <v>34</v>
      </c>
      <c r="B10" s="39">
        <f>COUNTIF('Utilization Analysis'!$C$7:$C$16,A10)</f>
        <v>2</v>
      </c>
      <c r="C10" s="40">
        <f>IFERROR(AVERAGEIF('Utilization Analysis'!$C$7:$C$16,A10,'Utilization Analysis'!$D$7:$D$16),"")</f>
        <v>40</v>
      </c>
      <c r="D10" s="41">
        <f>IFERROR(AVERAGEIF('Utilization Analysis'!$C$7:$C$16,A10,'Utilization Analysis'!$J$7:$J$16),"")</f>
        <v>0.67500000000000004</v>
      </c>
      <c r="E10" s="42">
        <f>IFERROR(SUMIF('Utilization Analysis'!$C$7:$C$16,A10,'Utilization Analysis'!$K$7:$K$16),"")</f>
        <v>100</v>
      </c>
      <c r="F10" s="43">
        <f>IFERROR(SUMIF('Utilization Analysis'!$C$7:$C$16,A10,'Utilization Analysis'!$M$7:$M$16),"")</f>
        <v>9750</v>
      </c>
    </row>
    <row r="11" spans="1:6" x14ac:dyDescent="0.3">
      <c r="A11" s="28" t="s">
        <v>35</v>
      </c>
      <c r="B11" s="39">
        <f>COUNTIF('Utilization Analysis'!$C$7:$C$16,A11)</f>
        <v>1</v>
      </c>
      <c r="C11" s="40">
        <f>IFERROR(AVERAGEIF('Utilization Analysis'!$C$7:$C$16,A11,'Utilization Analysis'!$D$7:$D$16),"")</f>
        <v>45</v>
      </c>
      <c r="D11" s="41">
        <f>IFERROR(AVERAGEIF('Utilization Analysis'!$C$7:$C$16,A11,'Utilization Analysis'!$J$7:$J$16),"")</f>
        <v>0.75555555555555554</v>
      </c>
      <c r="E11" s="42">
        <f>IFERROR(SUMIF('Utilization Analysis'!$C$7:$C$16,A11,'Utilization Analysis'!$K$7:$K$16),"")</f>
        <v>100</v>
      </c>
      <c r="F11" s="43">
        <f>IFERROR(SUMIF('Utilization Analysis'!$C$7:$C$16,A11,'Utilization Analysis'!$M$7:$M$16),"")</f>
        <v>9000</v>
      </c>
    </row>
    <row r="12" spans="1:6" x14ac:dyDescent="0.3">
      <c r="A12" s="28" t="s">
        <v>36</v>
      </c>
      <c r="B12" s="39">
        <f>COUNTIF('Utilization Analysis'!$C$7:$C$16,A12)</f>
        <v>1</v>
      </c>
      <c r="C12" s="40">
        <f>IFERROR(AVERAGEIF('Utilization Analysis'!$C$7:$C$16,A12,'Utilization Analysis'!$D$7:$D$16),"")</f>
        <v>40</v>
      </c>
      <c r="D12" s="41">
        <f>IFERROR(AVERAGEIF('Utilization Analysis'!$C$7:$C$16,A12,'Utilization Analysis'!$J$7:$J$16),"")</f>
        <v>0.7</v>
      </c>
      <c r="E12" s="42">
        <f>IFERROR(SUMIF('Utilization Analysis'!$C$7:$C$16,A12,'Utilization Analysis'!$K$7:$K$16),"")</f>
        <v>160</v>
      </c>
      <c r="F12" s="43">
        <f>IFERROR(SUMIF('Utilization Analysis'!$C$7:$C$16,A12,'Utilization Analysis'!$M$7:$M$16),"")</f>
        <v>8800</v>
      </c>
    </row>
    <row r="13" spans="1:6" x14ac:dyDescent="0.3">
      <c r="A13" s="28" t="s">
        <v>37</v>
      </c>
      <c r="B13" s="39">
        <f>COUNTIF('Utilization Analysis'!$C$7:$C$16,A13)</f>
        <v>1</v>
      </c>
      <c r="C13" s="40">
        <f>IFERROR(AVERAGEIF('Utilization Analysis'!$C$7:$C$16,A13,'Utilization Analysis'!$D$7:$D$16),"")</f>
        <v>45</v>
      </c>
      <c r="D13" s="41">
        <f>IFERROR(AVERAGEIF('Utilization Analysis'!$C$7:$C$16,A13,'Utilization Analysis'!$J$7:$J$16),"")</f>
        <v>0.84444444444444444</v>
      </c>
      <c r="E13" s="42">
        <f>IFERROR(SUMIF('Utilization Analysis'!$C$7:$C$16,A13,'Utilization Analysis'!$K$7:$K$16),"")</f>
        <v>-55</v>
      </c>
      <c r="F13" s="43">
        <f>IFERROR(SUMIF('Utilization Analysis'!$C$7:$C$16,A13,'Utilization Analysis'!$M$7:$M$16),"")</f>
        <v>-4400</v>
      </c>
    </row>
    <row r="14" spans="1:6" x14ac:dyDescent="0.3">
      <c r="A14" s="28" t="s">
        <v>38</v>
      </c>
      <c r="B14" s="39">
        <f>COUNTIF('Utilization Analysis'!$C$7:$C$16,A14)</f>
        <v>1</v>
      </c>
      <c r="C14" s="40">
        <f>IFERROR(AVERAGEIF('Utilization Analysis'!$C$7:$C$16,A14,'Utilization Analysis'!$D$7:$D$16),"")</f>
        <v>35</v>
      </c>
      <c r="D14" s="41">
        <f>IFERROR(AVERAGEIF('Utilization Analysis'!$C$7:$C$16,A14,'Utilization Analysis'!$J$7:$J$16),"")</f>
        <v>0.68571428571428572</v>
      </c>
      <c r="E14" s="42">
        <f>IFERROR(SUMIF('Utilization Analysis'!$C$7:$C$16,A14,'Utilization Analysis'!$K$7:$K$16),"")</f>
        <v>-62.5</v>
      </c>
      <c r="F14" s="43">
        <f>IFERROR(SUMIF('Utilization Analysis'!$C$7:$C$16,A14,'Utilization Analysis'!$M$7:$M$16),"")</f>
        <v>-1875</v>
      </c>
    </row>
    <row r="15" spans="1:6" x14ac:dyDescent="0.3">
      <c r="A15" s="28" t="s">
        <v>39</v>
      </c>
      <c r="B15" s="39">
        <f>COUNTIF('Utilization Analysis'!$C$7:$C$16,A15)</f>
        <v>1</v>
      </c>
      <c r="C15" s="40">
        <f>IFERROR(AVERAGEIF('Utilization Analysis'!$C$7:$C$16,A15,'Utilization Analysis'!$D$7:$D$16),"")</f>
        <v>40</v>
      </c>
      <c r="D15" s="41">
        <f>IFERROR(AVERAGEIF('Utilization Analysis'!$C$7:$C$16,A15,'Utilization Analysis'!$J$7:$J$16),"")</f>
        <v>0.8</v>
      </c>
      <c r="E15" s="42">
        <f>IFERROR(SUMIF('Utilization Analysis'!$C$7:$C$16,A15,'Utilization Analysis'!$K$7:$K$16),"")</f>
        <v>100</v>
      </c>
      <c r="F15" s="43">
        <f>IFERROR(SUMIF('Utilization Analysis'!$C$7:$C$16,A15,'Utilization Analysis'!$M$7:$M$16),"")</f>
        <v>5000</v>
      </c>
    </row>
    <row r="16" spans="1:6" x14ac:dyDescent="0.3">
      <c r="A16" s="28" t="s">
        <v>40</v>
      </c>
      <c r="B16" s="39">
        <f>COUNTIF('Utilization Analysis'!$C$7:$C$16,A16)</f>
        <v>1</v>
      </c>
      <c r="C16" s="40">
        <f>IFERROR(AVERAGEIF('Utilization Analysis'!$C$7:$C$16,A16,'Utilization Analysis'!$D$7:$D$16),"")</f>
        <v>40</v>
      </c>
      <c r="D16" s="41">
        <f>IFERROR(AVERAGEIF('Utilization Analysis'!$C$7:$C$16,A16,'Utilization Analysis'!$J$7:$J$16),"")</f>
        <v>0.67500000000000004</v>
      </c>
      <c r="E16" s="42">
        <f>IFERROR(SUMIF('Utilization Analysis'!$C$7:$C$16,A16,'Utilization Analysis'!$K$7:$K$16),"")</f>
        <v>90</v>
      </c>
      <c r="F16" s="43">
        <f>IFERROR(SUMIF('Utilization Analysis'!$C$7:$C$16,A16,'Utilization Analysis'!$M$7:$M$16),"")</f>
        <v>14400</v>
      </c>
    </row>
    <row r="17" spans="1:6" x14ac:dyDescent="0.3">
      <c r="A17" s="44" t="s">
        <v>94</v>
      </c>
      <c r="B17" s="45">
        <f>SUM(B9:B16)</f>
        <v>10</v>
      </c>
      <c r="C17" s="46">
        <f>IFERROR(AVERAGE('Utilization Analysis'!D7:D16),"")</f>
        <v>40.5</v>
      </c>
      <c r="D17" s="47">
        <f>IFERROR(AVERAGE('Utilization Analysis'!J7:J16),"")</f>
        <v>0.72107142857142859</v>
      </c>
      <c r="E17" s="48">
        <f>SUM(E9:E16)</f>
        <v>632.5</v>
      </c>
      <c r="F17" s="49">
        <f>SUM(F9:F16)</f>
        <v>70425</v>
      </c>
    </row>
    <row r="39" spans="1:6" x14ac:dyDescent="0.3">
      <c r="A39" s="1" t="s">
        <v>95</v>
      </c>
      <c r="B39" s="1"/>
      <c r="C39" s="1"/>
      <c r="D39" s="1"/>
      <c r="E39" s="1"/>
      <c r="F39" s="1"/>
    </row>
  </sheetData>
  <mergeCells count="4">
    <mergeCell ref="A1:F1"/>
    <mergeCell ref="A2:F2"/>
    <mergeCell ref="A7:F7"/>
    <mergeCell ref="A39:F39"/>
  </mergeCells>
  <pageMargins left="0.4" right="0.4" top="0.5" bottom="0.5" header="0.511811023622047" footer="0.511811023622047"/>
  <pageSetup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Start Here</vt:lpstr>
      <vt:lpstr>Industry Benchmarks</vt:lpstr>
      <vt:lpstr>Team Inputs</vt:lpstr>
      <vt:lpstr>Utilization Analysis</vt:lpstr>
      <vt:lpstr>Summary Dashboard</vt:lpstr>
      <vt:lpstr>IndustryList</vt:lpstr>
      <vt:lpstr>'Industry Benchmarks'!Print_Area</vt:lpstr>
      <vt:lpstr>'Start Here'!Print_Area</vt:lpstr>
      <vt:lpstr>'Summary Dashboard'!Print_Area</vt:lpstr>
      <vt:lpstr>'Team Inputs'!Print_Area</vt:lpstr>
      <vt:lpstr>'Utilization Analysis'!Print_Area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JT Simonton</cp:lastModifiedBy>
  <cp:revision>1</cp:revision>
  <dcterms:created xsi:type="dcterms:W3CDTF">2026-09-08T21:48:56Z</dcterms:created>
  <dcterms:modified xsi:type="dcterms:W3CDTF">2026-09-08T21:53:56Z</dcterms:modified>
  <dc:language>en-US</dc:language>
</cp:coreProperties>
</file>